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uas365.sharepoint.com/sites/CircwasteC2/Jaetut asiakirjat/C.2.9 Efficiency and  impacts of public art/Laskuri/"/>
    </mc:Choice>
  </mc:AlternateContent>
  <xr:revisionPtr revIDLastSave="2318" documentId="11_ABA784AEA5F279E439E9FB418CEBD40EA6E01865" xr6:coauthVersionLast="47" xr6:coauthVersionMax="47" xr10:uidLastSave="{879FF480-2613-4EE5-BBB3-976167EBCE36}"/>
  <bookViews>
    <workbookView xWindow="40920" yWindow="-120" windowWidth="29040" windowHeight="16440" activeTab="4" xr2:uid="{00000000-000D-0000-FFFF-FFFF00000000}"/>
  </bookViews>
  <sheets>
    <sheet name="Etusivu " sheetId="1" r:id="rId1"/>
    <sheet name="1. Inventaario " sheetId="2" r:id="rId2"/>
    <sheet name="Muut tiedot " sheetId="5" r:id="rId3"/>
    <sheet name="2. Päästöarvot " sheetId="3" r:id="rId4"/>
    <sheet name="3. Tulokset " sheetId="4" r:id="rId5"/>
    <sheet name="tulostus " sheetId="6" r:id="rId6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0" i="6" l="1"/>
  <c r="F50" i="6" s="1"/>
  <c r="E49" i="6"/>
  <c r="F49" i="6" s="1"/>
  <c r="E48" i="6"/>
  <c r="F48" i="6" s="1"/>
  <c r="E47" i="6"/>
  <c r="F47" i="6" s="1"/>
  <c r="E46" i="6"/>
  <c r="F46" i="6" s="1"/>
  <c r="E45" i="6"/>
  <c r="F45" i="6" s="1"/>
  <c r="E44" i="6"/>
  <c r="F44" i="6" s="1"/>
  <c r="E43" i="6"/>
  <c r="F43" i="6" s="1"/>
  <c r="R40" i="6"/>
  <c r="K40" i="6"/>
  <c r="L40" i="6" s="1"/>
  <c r="E40" i="6"/>
  <c r="D40" i="6" s="1"/>
  <c r="R39" i="6"/>
  <c r="K39" i="6"/>
  <c r="L39" i="6" s="1"/>
  <c r="E39" i="6"/>
  <c r="D39" i="6" s="1"/>
  <c r="R38" i="6"/>
  <c r="K38" i="6"/>
  <c r="L38" i="6" s="1"/>
  <c r="E38" i="6"/>
  <c r="D38" i="6"/>
  <c r="R37" i="6"/>
  <c r="K37" i="6"/>
  <c r="L37" i="6" s="1"/>
  <c r="E37" i="6"/>
  <c r="D37" i="6" s="1"/>
  <c r="R36" i="6"/>
  <c r="K36" i="6"/>
  <c r="L36" i="6" s="1"/>
  <c r="E36" i="6"/>
  <c r="D36" i="6" s="1"/>
  <c r="R35" i="6"/>
  <c r="K35" i="6"/>
  <c r="L35" i="6" s="1"/>
  <c r="E35" i="6"/>
  <c r="D35" i="6" s="1"/>
  <c r="K34" i="6"/>
  <c r="L34" i="6" s="1"/>
  <c r="E34" i="6"/>
  <c r="D34" i="6" s="1"/>
  <c r="E29" i="6"/>
  <c r="F29" i="6" s="1"/>
  <c r="D29" i="6"/>
  <c r="K28" i="6"/>
  <c r="L28" i="6" s="1"/>
  <c r="E28" i="6"/>
  <c r="F28" i="6" s="1"/>
  <c r="D28" i="6"/>
  <c r="K27" i="6"/>
  <c r="L27" i="6" s="1"/>
  <c r="E27" i="6"/>
  <c r="F27" i="6" s="1"/>
  <c r="D27" i="6"/>
  <c r="L26" i="6"/>
  <c r="K26" i="6"/>
  <c r="E26" i="6"/>
  <c r="F26" i="6" s="1"/>
  <c r="D26" i="6"/>
  <c r="K25" i="6"/>
  <c r="L25" i="6" s="1"/>
  <c r="E25" i="6"/>
  <c r="F25" i="6" s="1"/>
  <c r="D25" i="6"/>
  <c r="K24" i="6"/>
  <c r="L24" i="6" s="1"/>
  <c r="F24" i="6"/>
  <c r="E24" i="6"/>
  <c r="D24" i="6"/>
  <c r="K23" i="6"/>
  <c r="L23" i="6" s="1"/>
  <c r="E23" i="6"/>
  <c r="F23" i="6" s="1"/>
  <c r="D23" i="6"/>
  <c r="K22" i="6"/>
  <c r="L22" i="6" s="1"/>
  <c r="E22" i="6"/>
  <c r="F22" i="6" s="1"/>
  <c r="D22" i="6"/>
  <c r="E21" i="6"/>
  <c r="F21" i="6" s="1"/>
  <c r="D21" i="6"/>
  <c r="E20" i="6"/>
  <c r="F20" i="6" s="1"/>
  <c r="D20" i="6"/>
  <c r="E19" i="6"/>
  <c r="F19" i="6" s="1"/>
  <c r="D19" i="6"/>
  <c r="E18" i="6"/>
  <c r="F18" i="6" s="1"/>
  <c r="D18" i="6"/>
  <c r="R17" i="6"/>
  <c r="M17" i="6"/>
  <c r="E17" i="6"/>
  <c r="F17" i="6" s="1"/>
  <c r="D17" i="6"/>
  <c r="R16" i="6"/>
  <c r="M16" i="6"/>
  <c r="E16" i="6"/>
  <c r="F16" i="6" s="1"/>
  <c r="D16" i="6"/>
  <c r="R15" i="6"/>
  <c r="M15" i="6"/>
  <c r="E15" i="6"/>
  <c r="F15" i="6" s="1"/>
  <c r="D15" i="6"/>
  <c r="R14" i="6"/>
  <c r="M14" i="6"/>
  <c r="E14" i="6"/>
  <c r="F14" i="6" s="1"/>
  <c r="D14" i="6"/>
  <c r="R13" i="6"/>
  <c r="M13" i="6"/>
  <c r="E13" i="6"/>
  <c r="F13" i="6" s="1"/>
  <c r="D13" i="6"/>
  <c r="R12" i="6"/>
  <c r="M12" i="6"/>
  <c r="E12" i="6"/>
  <c r="F12" i="6" s="1"/>
  <c r="D12" i="6"/>
  <c r="R11" i="6"/>
  <c r="M11" i="6"/>
  <c r="E11" i="6"/>
  <c r="F11" i="6" s="1"/>
  <c r="D11" i="6"/>
  <c r="E10" i="6"/>
  <c r="F10" i="6" s="1"/>
  <c r="D10" i="6"/>
  <c r="R36" i="2" l="1"/>
  <c r="R37" i="2"/>
  <c r="R38" i="2"/>
  <c r="R39" i="2"/>
  <c r="R40" i="2"/>
  <c r="R41" i="2"/>
  <c r="M12" i="2"/>
  <c r="M13" i="2"/>
  <c r="M14" i="2"/>
  <c r="M15" i="2"/>
  <c r="M16" i="2"/>
  <c r="M17" i="2"/>
  <c r="M11" i="2"/>
  <c r="R12" i="2"/>
  <c r="R13" i="2"/>
  <c r="R14" i="2"/>
  <c r="R15" i="2"/>
  <c r="R16" i="2"/>
  <c r="R17" i="2"/>
  <c r="R11" i="2"/>
  <c r="L40" i="2"/>
  <c r="L41" i="2"/>
  <c r="K36" i="2"/>
  <c r="L36" i="2" s="1"/>
  <c r="K37" i="2"/>
  <c r="L37" i="2" s="1"/>
  <c r="K38" i="2"/>
  <c r="L38" i="2" s="1"/>
  <c r="K39" i="2"/>
  <c r="L39" i="2" s="1"/>
  <c r="K40" i="2"/>
  <c r="K41" i="2"/>
  <c r="K35" i="2"/>
  <c r="L35" i="2" s="1"/>
  <c r="B10" i="4" s="1"/>
  <c r="E45" i="2"/>
  <c r="F45" i="2" s="1"/>
  <c r="E46" i="2"/>
  <c r="E47" i="2"/>
  <c r="E48" i="2"/>
  <c r="F48" i="2" s="1"/>
  <c r="E49" i="2"/>
  <c r="F49" i="2" s="1"/>
  <c r="E50" i="2"/>
  <c r="F50" i="2" s="1"/>
  <c r="E51" i="2"/>
  <c r="F51" i="2" s="1"/>
  <c r="E44" i="2"/>
  <c r="F44" i="2" s="1"/>
  <c r="E35" i="2"/>
  <c r="D35" i="2" s="1"/>
  <c r="K22" i="2"/>
  <c r="L22" i="2" s="1"/>
  <c r="K23" i="2"/>
  <c r="L23" i="2" s="1"/>
  <c r="K24" i="2"/>
  <c r="L24" i="2" s="1"/>
  <c r="K25" i="2"/>
  <c r="L25" i="2" s="1"/>
  <c r="K26" i="2"/>
  <c r="L26" i="2" s="1"/>
  <c r="K27" i="2"/>
  <c r="L27" i="2" s="1"/>
  <c r="K28" i="2"/>
  <c r="L28" i="2" s="1"/>
  <c r="K29" i="2"/>
  <c r="L29" i="2" s="1"/>
  <c r="E36" i="2"/>
  <c r="D36" i="2" s="1"/>
  <c r="E37" i="2"/>
  <c r="D37" i="2" s="1"/>
  <c r="E38" i="2"/>
  <c r="D38" i="2" s="1"/>
  <c r="E39" i="2"/>
  <c r="D39" i="2" s="1"/>
  <c r="E40" i="2"/>
  <c r="E41" i="2"/>
  <c r="E30" i="2"/>
  <c r="F30" i="2" s="1"/>
  <c r="D40" i="2"/>
  <c r="D41" i="2"/>
  <c r="F12" i="2"/>
  <c r="F13" i="2"/>
  <c r="F22" i="2"/>
  <c r="E11" i="2"/>
  <c r="F11" i="2" s="1"/>
  <c r="E12" i="2"/>
  <c r="E13" i="2"/>
  <c r="E14" i="2"/>
  <c r="F14" i="2" s="1"/>
  <c r="E15" i="2"/>
  <c r="F15" i="2" s="1"/>
  <c r="E16" i="2"/>
  <c r="F16" i="2" s="1"/>
  <c r="E17" i="2"/>
  <c r="F17" i="2" s="1"/>
  <c r="E18" i="2"/>
  <c r="F18" i="2" s="1"/>
  <c r="E19" i="2"/>
  <c r="F19" i="2" s="1"/>
  <c r="E20" i="2"/>
  <c r="F20" i="2" s="1"/>
  <c r="E21" i="2"/>
  <c r="F21" i="2" s="1"/>
  <c r="E22" i="2"/>
  <c r="E23" i="2"/>
  <c r="F23" i="2" s="1"/>
  <c r="E24" i="2"/>
  <c r="F24" i="2" s="1"/>
  <c r="E25" i="2"/>
  <c r="F25" i="2" s="1"/>
  <c r="E26" i="2"/>
  <c r="F26" i="2" s="1"/>
  <c r="E27" i="2"/>
  <c r="F27" i="2" s="1"/>
  <c r="E28" i="2"/>
  <c r="F28" i="2" s="1"/>
  <c r="E29" i="2"/>
  <c r="F29" i="2" s="1"/>
  <c r="E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10" i="2"/>
  <c r="F46" i="2"/>
  <c r="F47" i="2"/>
  <c r="B9" i="4" l="1"/>
  <c r="B8" i="4"/>
  <c r="F10" i="2"/>
  <c r="B7" i="4" s="1"/>
  <c r="B11" i="4" l="1"/>
</calcChain>
</file>

<file path=xl/sharedStrings.xml><?xml version="1.0" encoding="utf-8"?>
<sst xmlns="http://schemas.openxmlformats.org/spreadsheetml/2006/main" count="494" uniqueCount="202">
  <si>
    <t>Julkisen taideteoksen hiilijalanjälkilaskuri, versio 1.0</t>
  </si>
  <si>
    <t>Mitja Hokkanen, Erika Reiman, Jyri Kuivanen / Turku AMK</t>
  </si>
  <si>
    <t>Päivitetty:</t>
  </si>
  <si>
    <t>Tämän laskurin tavoitteena on auttaa taiteilijaa arvioimaan teoksen valmistamisen CO2-päästöjä.</t>
  </si>
  <si>
    <t>Laskurissa huomioidaan materiaalien tuotanto, energiankulutus, matkustaminen ja rahtikuljetukset, sekä jäte- ja vesihuolto.</t>
  </si>
  <si>
    <t xml:space="preserve">Tarkempi ohjeistus laskurin käyttöön löytyy projektijulkaisun liitteenä: </t>
  </si>
  <si>
    <t>Teos:</t>
  </si>
  <si>
    <t>Nimi</t>
  </si>
  <si>
    <t>Taiteilija</t>
  </si>
  <si>
    <t>Työryhmä</t>
  </si>
  <si>
    <t>Valmistusaika</t>
  </si>
  <si>
    <t>Valmistuspaikka</t>
  </si>
  <si>
    <t>Tilaaja</t>
  </si>
  <si>
    <t>Inventaario teoksen valmistamisesta</t>
  </si>
  <si>
    <t>Ohje:</t>
  </si>
  <si>
    <r>
      <t xml:space="preserve">Numeroita voit täyttää </t>
    </r>
    <r>
      <rPr>
        <sz val="11"/>
        <color theme="9"/>
        <rFont val="Calibri"/>
        <family val="2"/>
        <scheme val="minor"/>
      </rPr>
      <t>vihreisiin</t>
    </r>
    <r>
      <rPr>
        <sz val="11"/>
        <color theme="1"/>
        <rFont val="Calibri"/>
        <family val="2"/>
        <scheme val="minor"/>
      </rPr>
      <t xml:space="preserve"> laatikoihin. Syötäthän numerot oikeassa yksikössä - lopputulos muodostuu näiden perusteella! </t>
    </r>
    <r>
      <rPr>
        <sz val="11"/>
        <color theme="5"/>
        <rFont val="Calibri"/>
        <family val="2"/>
        <scheme val="minor"/>
      </rPr>
      <t>Oransseista</t>
    </r>
    <r>
      <rPr>
        <sz val="11"/>
        <color theme="1"/>
        <rFont val="Calibri"/>
        <family val="2"/>
        <scheme val="minor"/>
      </rPr>
      <t xml:space="preserve"> "Valitse" kohdista avautuu valikko, josta voit klikata sopivaa materiaalia. </t>
    </r>
    <r>
      <rPr>
        <sz val="11"/>
        <color theme="6"/>
        <rFont val="Calibri"/>
        <family val="2"/>
        <scheme val="minor"/>
      </rPr>
      <t>Harmaisiin</t>
    </r>
    <r>
      <rPr>
        <sz val="11"/>
        <color theme="1"/>
        <rFont val="Calibri"/>
        <family val="2"/>
        <scheme val="minor"/>
      </rPr>
      <t xml:space="preserve"> laatikoihin voit kirjata omia muistiinpanoja.</t>
    </r>
  </si>
  <si>
    <t xml:space="preserve">Voit tarvittaessa tulostaa taulukkopohjan työhuoneelle osoitteesta: </t>
  </si>
  <si>
    <t xml:space="preserve">Teokseen käytetyt materiaalit </t>
  </si>
  <si>
    <t xml:space="preserve">Teoksen tekemisessä kuluva energia </t>
  </si>
  <si>
    <t xml:space="preserve">MATERIAALI </t>
  </si>
  <si>
    <t>määrä</t>
  </si>
  <si>
    <t>Lisätieto</t>
  </si>
  <si>
    <t xml:space="preserve">Jos käyttämäsi sähkölaitteen teho on itselläsi tiedossa, täytä tiedot tähän: </t>
  </si>
  <si>
    <t>Jos käyttämäsi laite toimii polttoaineella, arvioi kulutustiedot tähän:</t>
  </si>
  <si>
    <t>Teräs</t>
  </si>
  <si>
    <t xml:space="preserve">SÄHKÖLAITE </t>
  </si>
  <si>
    <t>teho 
[W]</t>
  </si>
  <si>
    <t>käyttöaika 
[min]</t>
  </si>
  <si>
    <t>LAITE</t>
  </si>
  <si>
    <t>Silikoni</t>
  </si>
  <si>
    <t>Maali (vesiohenteinen)</t>
  </si>
  <si>
    <t>Kupari</t>
  </si>
  <si>
    <t>Puu (käsitelty)</t>
  </si>
  <si>
    <t>Valitse</t>
  </si>
  <si>
    <t>teho [W], tämä piiloon</t>
  </si>
  <si>
    <t>Työpajan/verstaan laitteet, esim. Sirkkeli</t>
  </si>
  <si>
    <t>Pienelektroniikka, esim. tietokone</t>
  </si>
  <si>
    <t xml:space="preserve">Valitse </t>
  </si>
  <si>
    <t>Käsikäyttöiset laitteet, esim. Porakone</t>
  </si>
  <si>
    <t>Teolliset laitteet, esim. Keramiikkauuni</t>
  </si>
  <si>
    <t xml:space="preserve">Teoksen tekemiseen liittyvä logistiikka </t>
  </si>
  <si>
    <t>Muut teoksen valmistamiseen liittyvät prosessit</t>
  </si>
  <si>
    <t>matka 
[km]</t>
  </si>
  <si>
    <t>TEOKSEN VALMISTAMISESSA SYNTYNEET JÄTTEET</t>
  </si>
  <si>
    <t>TEOKSEN VALMISTAMISESSA KULUTETTU VESI</t>
  </si>
  <si>
    <t>Matkustaminen linja-autolla</t>
  </si>
  <si>
    <t>Vaarallinen jäte (esim. maalit)</t>
  </si>
  <si>
    <t>Missä vesi kului?</t>
  </si>
  <si>
    <t>Määrä [L]</t>
  </si>
  <si>
    <t>matka
[km]</t>
  </si>
  <si>
    <t>paino 
[kg]</t>
  </si>
  <si>
    <t>Laiva, rahtikuljetus</t>
  </si>
  <si>
    <t>Puu (raakalauta)</t>
  </si>
  <si>
    <t>kg</t>
  </si>
  <si>
    <t>Alumiini</t>
  </si>
  <si>
    <t>Pelti</t>
  </si>
  <si>
    <t>Valurauta</t>
  </si>
  <si>
    <t>Pronssi</t>
  </si>
  <si>
    <t>Muovi</t>
  </si>
  <si>
    <t>Tekstiili</t>
  </si>
  <si>
    <t>Vaha</t>
  </si>
  <si>
    <t>Maalin ohenne</t>
  </si>
  <si>
    <t>l</t>
  </si>
  <si>
    <t>Maali (öljyväri)</t>
  </si>
  <si>
    <t>Valmisbetoni, jauhe</t>
  </si>
  <si>
    <t>Lasi</t>
  </si>
  <si>
    <t>Laasti</t>
  </si>
  <si>
    <t>Tiilet</t>
  </si>
  <si>
    <t>Paperi</t>
  </si>
  <si>
    <t>Kipsi</t>
  </si>
  <si>
    <t>Kiviaines</t>
  </si>
  <si>
    <t>Poltettu savi</t>
  </si>
  <si>
    <t>Kivimastiksiasfaltti</t>
  </si>
  <si>
    <t>Betoninen päällystekivi</t>
  </si>
  <si>
    <t>Sora, hiekka ja muut maa-ainekset</t>
  </si>
  <si>
    <t>Päästökerrointen tietokanta</t>
  </si>
  <si>
    <t>Yksikkö  inventaariossa</t>
  </si>
  <si>
    <t>Päästökerroin</t>
  </si>
  <si>
    <t>Yksikkö</t>
  </si>
  <si>
    <t>Lähde</t>
  </si>
  <si>
    <t>Materiaalien tuotanto</t>
  </si>
  <si>
    <t>Höylätavara</t>
  </si>
  <si>
    <t>SYKE / CO2data -palvelu: co2data.fi</t>
  </si>
  <si>
    <t>Pinnoitettu koivuvaneri</t>
  </si>
  <si>
    <t>Kuumavalssattu teräskela</t>
  </si>
  <si>
    <t>Backes et al. 2021: Life Cycle Assessment of an Integrated Steel Mill Using Primary Manufacturing Data: Actual Environmental Profile. Sustainability 2021, 13, 3443. https://doi.org/10.3390/su13063443</t>
  </si>
  <si>
    <t>Alumiinilevyt, keskimääräinen kierrätysaste 79 %</t>
  </si>
  <si>
    <t>Ruuska, A. 2013. Carbon footprint for building products. Espoo: VTT. https://www.vttresearch.com/sites/default/files/pdf/technology/2013/T115.pdf</t>
  </si>
  <si>
    <t>Kuparilevy, keskimääräinen kierrätysaste Euroopassa 95 %</t>
  </si>
  <si>
    <t>Ruuska, A. 2013. Carbon footprint for building products. Espoo: VTT. Saatavilla myös https://www.vttresearch.com/sites/default/files/pdf/technology/2013/T115.pdf</t>
  </si>
  <si>
    <t>Teräslevy katteisiin ja seiniin</t>
  </si>
  <si>
    <t>Ma et al. 2021: Life cycle carbon emission assessments and comparisons of cast iron and resin mineral composite machine tool bed in China. The International Journal of Advanced Manufacturing Technology (2021) 113:1143–1152. https://doi.org/10.1007/s00170-021-06656-9</t>
  </si>
  <si>
    <t>Lyijytön pronssi - melko vanha tutkimus!</t>
  </si>
  <si>
    <t>Nakano et al. 2007: Life Cycle Assessment of Manufacturing System of Lead-Free Bronze Products. Materials Transactions, Vol. 48, No. 6 (2007) pp. 1534 to 1537</t>
  </si>
  <si>
    <t>Polisan Perla Silicone Exterior Paint</t>
  </si>
  <si>
    <t>Tuotteen ympäristöseloste: https://www.environdec.com/library/epd741</t>
  </si>
  <si>
    <t>Polypropeeni (PP). Yleisimmin käytetty muovilaatu Euroopassa</t>
  </si>
  <si>
    <t>European Topic Centre Waste and Materials in a Green Economy (2021): https://www.eionet.europa.eu/etcs/etc-wmge/products/etc-wmge-reports/greenhouse-gas-emissions-and-natural-capital-implications-of-plastics-including-biobased-plastics/@@download/file/ETC_2.1.2.1._GHGEmissionsOfPlastics_FinalReport_v7.0_ED.pdf</t>
  </si>
  <si>
    <t>Työvaate CO-PES 50/50</t>
  </si>
  <si>
    <t>Sandin et al. 2019: Environmental assessment of Swedish clothing consumption. https://research.chalmers.se/publication/514322/file/514322_Fulltext.pdf</t>
  </si>
  <si>
    <t>Paraffin wax</t>
  </si>
  <si>
    <t>Maglaya, Irving (2020). Life Cycle Analysis of Nonpetroleum Based Wax. Master's Thesis, School of Mechanical and Mining Engineering, The University of Queensland. https://espace.library.uq.edu.au/view/UQ:562bf42</t>
  </si>
  <si>
    <t>Päästökerroin asetonin tuotannolle, laskettu tiheydellä 0,783 kg / l</t>
  </si>
  <si>
    <t>CEFIC Petrochemicals Europe 2016: Eco-profiles and Environmental Product Declarations of the European Plastics Manufacturers. https://www.petrochemistry.eu/wp-content/uploads/2018/01/EPD-Phenol-Acetone-10-16.pdf</t>
  </si>
  <si>
    <t>Flügger 06 Wood Tex Oil Paint W 60</t>
  </si>
  <si>
    <t>Tuotteen ympäristöseloste: https://www.environdec.com/library/epd3206</t>
  </si>
  <si>
    <t>Akryylimaali sisäkäyttöön, Suomen keskiarvo, laskettu tiheydellä 1,36 kg / l</t>
  </si>
  <si>
    <t>Ready-mix concrete C30/37, porous</t>
  </si>
  <si>
    <t>Useimmilla lasimateriaaleilla, kuten laminoitu-, eristys- ja peililasilla on sama arvo 1,7 CO2e g/kg.</t>
  </si>
  <si>
    <t>Muurauslaasti</t>
  </si>
  <si>
    <t>Poltettu tiili, vaalea</t>
  </si>
  <si>
    <t>aikakausilehden päästökerroin</t>
  </si>
  <si>
    <t>Motiva, ilmastolaskurissa käytetyt oletuskertoimet ja -arvot: https://www.motiva.fi/files/6515/Ilmastolaskurissa_kaytetyt_oletuskertoimet_ja_-arvot.pdf</t>
  </si>
  <si>
    <t>Kipsi-kartonkilevy sisäkäyttöön</t>
  </si>
  <si>
    <t>Luonnonkivilaatta julkisivuihin ja lattioihin</t>
  </si>
  <si>
    <t>Kevytsora, savipitoisuus &gt;95 %. Savi poltetaan lisa-aineen kanssa korkeassa lämpötilassa.</t>
  </si>
  <si>
    <t>Käytetään kulutuskerroksena liikennöidyillä kaduilla ja teillä.</t>
  </si>
  <si>
    <t>Soran ja hiekan päästökerroin</t>
  </si>
  <si>
    <t>Logistiikka</t>
  </si>
  <si>
    <t>Matkustaminen henkilöautolla</t>
  </si>
  <si>
    <t>Keskimäärin 2016</t>
  </si>
  <si>
    <t>VTT Lipasto http://lipasto.vtt.fi/yksikkopaastot</t>
  </si>
  <si>
    <t>Matkustaminen laivalla</t>
  </si>
  <si>
    <t>Autolautta, 24-27 solmua, keskimäärin 2016</t>
  </si>
  <si>
    <t>Matkustaminen lentokoneella</t>
  </si>
  <si>
    <t>Keskipitkä lento, keskimäärin 2016</t>
  </si>
  <si>
    <t>Matkustaminen raideliikenteessä</t>
  </si>
  <si>
    <t>CO2e-päästöintensiteetti 2022 keskimäärin, matkustajajunaliikenne</t>
  </si>
  <si>
    <t>VR group vastuullisuusraportti 2022 https://vrgroup.studio.crasman.cloud/file/dl/i/HWSWzQ/eYR8XOVqzb0Gn_fjZWwkeg/VR_Group_Vastuullisuusraportti_2022.pdf</t>
  </si>
  <si>
    <t>Rekka, rahtikuljetus</t>
  </si>
  <si>
    <t>Keskimäärin 2016: 25 t, maantieajo, täysi</t>
  </si>
  <si>
    <t>2000 TEU, 70 % kuorma</t>
  </si>
  <si>
    <t>Juna, rahtikuljetus</t>
  </si>
  <si>
    <t>CO2e-päästöintensiteetti 2022 keskimäärin, rautatielogistiikka</t>
  </si>
  <si>
    <t>VR group vastuullisuusraportti https://vrgroup.studio.crasman.cloud/file/dl/i/HWSWzQ/eYR8XOVqzb0Gn_fjZWwkeg/VR_Group_Vastuullisuusraportti_2022.pdf</t>
  </si>
  <si>
    <t>Lento, rahtikuljetus</t>
  </si>
  <si>
    <t>Keskimäärin 2016: lyhyet kansainväliset lennot</t>
  </si>
  <si>
    <t>Energia</t>
  </si>
  <si>
    <t>Sähkö (Suomen verkosta)</t>
  </si>
  <si>
    <t>Keskiarvo 2021</t>
  </si>
  <si>
    <t>Fingrid 2022 (https://www.fingrid.fi/sahkomarkkinat/sahkomarkkinainformaatio/co2/)</t>
  </si>
  <si>
    <t>Polttoaine</t>
  </si>
  <si>
    <t>Muut bensiinikäyttöiset siirrettävät työkoneet</t>
  </si>
  <si>
    <t>VTT Lipasto</t>
  </si>
  <si>
    <t>Jätteen käsittely</t>
  </si>
  <si>
    <t>Polttokelpoinen jäte</t>
  </si>
  <si>
    <t>Arvio HSY:n alueelta 2011</t>
  </si>
  <si>
    <t>Julia 2030 -hankkeen taustadokumentti: https://assets.lt.fi/documents/Julia-2030-hankkeen-taustadokumentti.pdf</t>
  </si>
  <si>
    <t>Biojäte</t>
  </si>
  <si>
    <t>Metalli</t>
  </si>
  <si>
    <t>Kartonki ja paperi</t>
  </si>
  <si>
    <t>Arvio HSY:n alueelta 2011 (kartonki)</t>
  </si>
  <si>
    <t>Mekaaninen kierrätys + rejektin poltto</t>
  </si>
  <si>
    <t>European Commission, 2021. Study on the technical, regulatory, economic and environmental effectiveness of textile fibres recycling. Available from: https://op.europa.eu/en/publication-detail/-/publication/739a1cca-6145-11ec-9c6c-01aa75ed71a1</t>
  </si>
  <si>
    <t>Puu</t>
  </si>
  <si>
    <t>Sähkö- ja elektroniikkaromu (SER)</t>
  </si>
  <si>
    <t>Muut prosessit</t>
  </si>
  <si>
    <t>Vesihuolto</t>
  </si>
  <si>
    <t>Sisältää käyttöveden valmistuksen sekä jäteveden käsittelyt</t>
  </si>
  <si>
    <t>Tulokset - taideteoksen valmistamisen CO2-päästöt</t>
  </si>
  <si>
    <t>Teoksen valmistamisen päästöt [kg CO2e]</t>
  </si>
  <si>
    <t>Materiaalit</t>
  </si>
  <si>
    <t>Matkustaminen ja kuljetukset</t>
  </si>
  <si>
    <t>&gt;&gt;&gt; YHTEENSÄ</t>
  </si>
  <si>
    <t>päästökerroin [kg CO2e], tämä piiloon</t>
  </si>
  <si>
    <t>Päästökerroin [kg CO2e / tkm] - tämä piiloon</t>
  </si>
  <si>
    <t>Päästökerroin [kg CO2e / hkm] - tämä piiloon</t>
  </si>
  <si>
    <t>Päästökerroin [kg CO2e / kg] - piiloon</t>
  </si>
  <si>
    <t xml:space="preserve">Esimerkkisähkölaite </t>
  </si>
  <si>
    <t>0-50</t>
  </si>
  <si>
    <t>50-200</t>
  </si>
  <si>
    <t>200-1000</t>
  </si>
  <si>
    <t>1000-10000</t>
  </si>
  <si>
    <t>KÄYTETTY SÄHKÖLAITE (valitse)</t>
  </si>
  <si>
    <t>-</t>
  </si>
  <si>
    <t>Vesihuollon päästöt - tulos tähän [kg CO2e]</t>
  </si>
  <si>
    <t>kg (CO2e) / m3</t>
  </si>
  <si>
    <t>yksikkö</t>
  </si>
  <si>
    <t>Polttoaineen kulutus
[litraa]</t>
  </si>
  <si>
    <t>Tehoväli
[W]</t>
  </si>
  <si>
    <t>Laskennassa käytetty teho
[W]</t>
  </si>
  <si>
    <t>ESIMERKKITEHOT</t>
  </si>
  <si>
    <t>Jos käyttämäsi sähkölaitteen teho ei ole itselläsi tiedossa, valitse esimerkkilaitteiden perusteella</t>
  </si>
  <si>
    <t>Tulos
[kg CO2e]</t>
  </si>
  <si>
    <t>Jätteen käsittelyn päästöt
[kg CO2e]</t>
  </si>
  <si>
    <t>Tulos 
[kg CO2e]</t>
  </si>
  <si>
    <t>Määrä
[kg]</t>
  </si>
  <si>
    <t>MERKITTÄVÄ MATKUSTAMINEN LIITTYEN TEOKSEEN
(henkilöliikenne)</t>
  </si>
  <si>
    <t xml:space="preserve">TEOKSEN TAI MATERIAALIEN KULJETUS
(rahtiliikenne) </t>
  </si>
  <si>
    <t xml:space="preserve">Teoksen valmistukseen liittyvät muut toiminnot tai materiaalit </t>
  </si>
  <si>
    <t xml:space="preserve">Ohje: </t>
  </si>
  <si>
    <t>Tähän listaan voit täyttää kaikki teoksen valmistamiseen liittyvät tiedot, joita ei saatu mukaan edellisen välilehden inventaarioon.</t>
  </si>
  <si>
    <t>Tärkeintä on kirjata muistiin ainakin jätemateriaalin käyttö, alihankkijoilla teetetyt asiat</t>
  </si>
  <si>
    <t>sekä sellaiset energian- ja materiaalinkulutukset, joita ei saatu numeerisesti arvioitua.</t>
  </si>
  <si>
    <r>
      <t>kg CO</t>
    </r>
    <r>
      <rPr>
        <vertAlign val="sub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-ekv. / kg</t>
    </r>
  </si>
  <si>
    <r>
      <t>kg CO</t>
    </r>
    <r>
      <rPr>
        <vertAlign val="sub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-ekv. / litra</t>
    </r>
  </si>
  <si>
    <r>
      <t>kg CO</t>
    </r>
    <r>
      <rPr>
        <vertAlign val="sub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-ekv. / hkm</t>
    </r>
  </si>
  <si>
    <r>
      <t>kg CO</t>
    </r>
    <r>
      <rPr>
        <vertAlign val="sub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-ekv. / tkm</t>
    </r>
  </si>
  <si>
    <r>
      <t>kg CO</t>
    </r>
    <r>
      <rPr>
        <vertAlign val="sub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-ekv. / kWh</t>
    </r>
  </si>
  <si>
    <t>Tiedot voivat auttaa tarkemman hiilijalanjälkiselvityksen tekemisessä, mikäli sellaista tarvitaan esim. osana rakennusprojektia.</t>
  </si>
  <si>
    <r>
      <t xml:space="preserve">Numeroita voit täyttää </t>
    </r>
    <r>
      <rPr>
        <sz val="11"/>
        <color theme="9"/>
        <rFont val="Calibri"/>
        <family val="2"/>
        <scheme val="minor"/>
      </rPr>
      <t>vihreisiin</t>
    </r>
    <r>
      <rPr>
        <sz val="11"/>
        <color theme="1"/>
        <rFont val="Calibri"/>
        <family val="2"/>
        <scheme val="minor"/>
      </rPr>
      <t xml:space="preserve"> laatikoihin. Syötäthän numerot oikeassa yksikössä - lopputulos muodostuu näiden perusteella! </t>
    </r>
  </si>
  <si>
    <t>Oransseista "Valitse" kohdista avautuu valikko, josta voit klikata sopivaa materiaalia. Harmaisiin laatikoihin voit kirjata omia muistiinpanoja.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</si>
</sst>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9"/>
      <name val="Calibri"/>
      <family val="2"/>
      <scheme val="minor"/>
    </font>
    <font>
      <sz val="11"/>
      <color theme="5"/>
      <name val="Calibri"/>
      <family val="2"/>
      <scheme val="minor"/>
    </font>
    <font>
      <sz val="11"/>
      <color theme="6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u/>
      <sz val="11"/>
      <name val="Calibri"/>
      <family val="2"/>
      <scheme val="minor"/>
    </font>
    <font>
      <vertAlign val="subscript"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9" tint="0.79998168889431442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2F2F2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2" tint="-0.249977111117893"/>
      </bottom>
      <diagonal/>
    </border>
    <border>
      <left style="medium">
        <color theme="2" tint="-0.249977111117893"/>
      </left>
      <right/>
      <top/>
      <bottom/>
      <diagonal/>
    </border>
    <border>
      <left/>
      <right style="medium">
        <color theme="2" tint="-0.249977111117893"/>
      </right>
      <top/>
      <bottom/>
      <diagonal/>
    </border>
    <border>
      <left style="medium">
        <color theme="2" tint="-0.249977111117893"/>
      </left>
      <right/>
      <top/>
      <bottom style="thin">
        <color theme="2" tint="-0.249977111117893"/>
      </bottom>
      <diagonal/>
    </border>
    <border>
      <left/>
      <right style="medium">
        <color theme="2" tint="-0.249977111117893"/>
      </right>
      <top/>
      <bottom style="thin">
        <color theme="2" tint="-0.249977111117893"/>
      </bottom>
      <diagonal/>
    </border>
    <border>
      <left style="medium">
        <color theme="2" tint="-0.249977111117893"/>
      </left>
      <right/>
      <top style="medium">
        <color theme="2" tint="-0.249977111117893"/>
      </top>
      <bottom style="thin">
        <color theme="2" tint="-0.249977111117893"/>
      </bottom>
      <diagonal/>
    </border>
    <border>
      <left/>
      <right/>
      <top style="medium">
        <color theme="2" tint="-0.249977111117893"/>
      </top>
      <bottom style="thin">
        <color theme="2" tint="-0.249977111117893"/>
      </bottom>
      <diagonal/>
    </border>
    <border>
      <left/>
      <right style="medium">
        <color theme="2" tint="-0.249977111117893"/>
      </right>
      <top style="medium">
        <color theme="2" tint="-0.249977111117893"/>
      </top>
      <bottom style="thin">
        <color theme="2" tint="-0.249977111117893"/>
      </bottom>
      <diagonal/>
    </border>
    <border>
      <left style="medium">
        <color theme="2" tint="-0.249977111117893"/>
      </left>
      <right/>
      <top style="thin">
        <color theme="2" tint="-0.249977111117893"/>
      </top>
      <bottom style="thin">
        <color theme="2" tint="-0.249977111117893"/>
      </bottom>
      <diagonal/>
    </border>
    <border>
      <left/>
      <right/>
      <top style="thin">
        <color theme="2" tint="-0.249977111117893"/>
      </top>
      <bottom style="thin">
        <color theme="2" tint="-0.249977111117893"/>
      </bottom>
      <diagonal/>
    </border>
    <border>
      <left/>
      <right style="medium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</borders>
  <cellStyleXfs count="2">
    <xf numFmtId="0" fontId="0" fillId="0" borderId="0"/>
    <xf numFmtId="0" fontId="9" fillId="3" borderId="8" applyNumberFormat="0" applyAlignment="0" applyProtection="0"/>
  </cellStyleXfs>
  <cellXfs count="100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4" fillId="0" borderId="0" xfId="0" applyFont="1"/>
    <xf numFmtId="0" fontId="1" fillId="0" borderId="1" xfId="0" applyFont="1" applyBorder="1"/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14" fontId="0" fillId="0" borderId="0" xfId="0" applyNumberFormat="1"/>
    <xf numFmtId="0" fontId="1" fillId="0" borderId="0" xfId="0" applyFont="1" applyAlignment="1">
      <alignment horizontal="center" vertical="center" wrapText="1"/>
    </xf>
    <xf numFmtId="0" fontId="7" fillId="0" borderId="0" xfId="0" applyFont="1"/>
    <xf numFmtId="0" fontId="6" fillId="0" borderId="0" xfId="0" applyFont="1"/>
    <xf numFmtId="0" fontId="0" fillId="7" borderId="1" xfId="0" applyFill="1" applyBorder="1" applyAlignment="1">
      <alignment horizontal="center" vertical="center"/>
    </xf>
    <xf numFmtId="0" fontId="0" fillId="7" borderId="1" xfId="0" applyFill="1" applyBorder="1"/>
    <xf numFmtId="0" fontId="5" fillId="0" borderId="9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4" xfId="0" applyBorder="1" applyAlignment="1">
      <alignment wrapText="1"/>
    </xf>
    <xf numFmtId="0" fontId="0" fillId="8" borderId="1" xfId="0" applyFill="1" applyBorder="1"/>
    <xf numFmtId="0" fontId="1" fillId="8" borderId="1" xfId="0" applyFont="1" applyFill="1" applyBorder="1"/>
    <xf numFmtId="0" fontId="9" fillId="0" borderId="8" xfId="1" applyFill="1"/>
    <xf numFmtId="0" fontId="13" fillId="0" borderId="0" xfId="0" applyFont="1"/>
    <xf numFmtId="0" fontId="0" fillId="0" borderId="0" xfId="0" quotePrefix="1"/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1" fillId="0" borderId="17" xfId="0" applyFont="1" applyBorder="1"/>
    <xf numFmtId="0" fontId="1" fillId="0" borderId="17" xfId="0" applyFont="1" applyBorder="1" applyAlignment="1">
      <alignment horizontal="center" vertical="center" wrapText="1"/>
    </xf>
    <xf numFmtId="0" fontId="9" fillId="0" borderId="1" xfId="1" applyFill="1" applyBorder="1"/>
    <xf numFmtId="165" fontId="0" fillId="0" borderId="0" xfId="0" applyNumberFormat="1"/>
    <xf numFmtId="165" fontId="1" fillId="0" borderId="0" xfId="0" applyNumberFormat="1" applyFont="1"/>
    <xf numFmtId="165" fontId="0" fillId="0" borderId="1" xfId="0" applyNumberFormat="1" applyBorder="1"/>
    <xf numFmtId="165" fontId="0" fillId="7" borderId="1" xfId="0" applyNumberFormat="1" applyFill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4" fillId="0" borderId="0" xfId="0" applyFont="1" applyAlignment="1">
      <alignment horizontal="right"/>
    </xf>
    <xf numFmtId="0" fontId="0" fillId="9" borderId="0" xfId="0" applyFill="1"/>
    <xf numFmtId="0" fontId="14" fillId="0" borderId="0" xfId="0" applyFont="1"/>
    <xf numFmtId="0" fontId="0" fillId="9" borderId="19" xfId="0" applyFill="1" applyBorder="1"/>
    <xf numFmtId="0" fontId="0" fillId="9" borderId="20" xfId="0" applyFill="1" applyBorder="1"/>
    <xf numFmtId="0" fontId="0" fillId="9" borderId="21" xfId="0" applyFill="1" applyBorder="1"/>
    <xf numFmtId="0" fontId="0" fillId="9" borderId="18" xfId="0" applyFill="1" applyBorder="1"/>
    <xf numFmtId="0" fontId="0" fillId="9" borderId="22" xfId="0" applyFill="1" applyBorder="1"/>
    <xf numFmtId="0" fontId="0" fillId="9" borderId="23" xfId="0" applyFill="1" applyBorder="1"/>
    <xf numFmtId="0" fontId="0" fillId="9" borderId="24" xfId="0" applyFill="1" applyBorder="1"/>
    <xf numFmtId="0" fontId="0" fillId="9" borderId="25" xfId="0" applyFill="1" applyBorder="1"/>
    <xf numFmtId="0" fontId="0" fillId="9" borderId="26" xfId="0" applyFill="1" applyBorder="1"/>
    <xf numFmtId="0" fontId="0" fillId="9" borderId="27" xfId="0" applyFill="1" applyBorder="1"/>
    <xf numFmtId="0" fontId="0" fillId="9" borderId="28" xfId="0" applyFill="1" applyBorder="1"/>
    <xf numFmtId="0" fontId="1" fillId="0" borderId="1" xfId="0" applyFont="1" applyBorder="1" applyAlignment="1">
      <alignment horizontal="left"/>
    </xf>
    <xf numFmtId="0" fontId="15" fillId="0" borderId="0" xfId="0" applyFont="1"/>
    <xf numFmtId="0" fontId="16" fillId="0" borderId="0" xfId="0" applyFont="1"/>
    <xf numFmtId="164" fontId="7" fillId="0" borderId="0" xfId="0" applyNumberFormat="1" applyFont="1"/>
    <xf numFmtId="0" fontId="7" fillId="0" borderId="0" xfId="0" applyFont="1" applyAlignment="1">
      <alignment horizontal="left" vertical="top"/>
    </xf>
    <xf numFmtId="0" fontId="1" fillId="4" borderId="2" xfId="0" applyFont="1" applyFill="1" applyBorder="1"/>
    <xf numFmtId="0" fontId="1" fillId="4" borderId="3" xfId="0" applyFont="1" applyFill="1" applyBorder="1"/>
    <xf numFmtId="0" fontId="1" fillId="4" borderId="4" xfId="0" applyFont="1" applyFill="1" applyBorder="1"/>
    <xf numFmtId="0" fontId="0" fillId="0" borderId="0" xfId="0" applyAlignment="1">
      <alignment horizontal="center"/>
    </xf>
    <xf numFmtId="0" fontId="1" fillId="6" borderId="2" xfId="0" applyFont="1" applyFill="1" applyBorder="1"/>
    <xf numFmtId="0" fontId="1" fillId="6" borderId="3" xfId="0" applyFont="1" applyFill="1" applyBorder="1"/>
    <xf numFmtId="0" fontId="1" fillId="6" borderId="4" xfId="0" applyFont="1" applyFill="1" applyBorder="1"/>
    <xf numFmtId="0" fontId="18" fillId="10" borderId="1" xfId="1" applyFont="1" applyFill="1" applyBorder="1"/>
    <xf numFmtId="0" fontId="6" fillId="0" borderId="1" xfId="0" applyFont="1" applyBorder="1"/>
    <xf numFmtId="165" fontId="6" fillId="0" borderId="1" xfId="0" applyNumberFormat="1" applyFont="1" applyBorder="1"/>
    <xf numFmtId="0" fontId="18" fillId="10" borderId="8" xfId="1" applyFont="1" applyFill="1"/>
    <xf numFmtId="165" fontId="19" fillId="7" borderId="1" xfId="0" applyNumberFormat="1" applyFont="1" applyFill="1" applyBorder="1" applyAlignment="1">
      <alignment horizontal="center" vertical="center"/>
    </xf>
    <xf numFmtId="0" fontId="18" fillId="0" borderId="8" xfId="1" applyFont="1" applyFill="1"/>
    <xf numFmtId="0" fontId="18" fillId="0" borderId="1" xfId="1" applyFont="1" applyFill="1" applyBorder="1"/>
    <xf numFmtId="165" fontId="6" fillId="10" borderId="1" xfId="0" applyNumberFormat="1" applyFont="1" applyFill="1" applyBorder="1"/>
    <xf numFmtId="165" fontId="6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8" borderId="5" xfId="0" applyFill="1" applyBorder="1" applyAlignment="1">
      <alignment horizontal="center"/>
    </xf>
    <xf numFmtId="0" fontId="0" fillId="8" borderId="7" xfId="0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</cellXfs>
  <cellStyles count="2">
    <cellStyle name="Laskenta" xfId="1" builtinId="22"/>
    <cellStyle name="Normaali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/>
              <a:t>Teoksen valmistamisen päästöt [kg CO2e]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'3. Tulokset '!$A$7:$A$10</c:f>
              <c:strCache>
                <c:ptCount val="4"/>
                <c:pt idx="0">
                  <c:v>Materiaalit</c:v>
                </c:pt>
                <c:pt idx="1">
                  <c:v>Energia</c:v>
                </c:pt>
                <c:pt idx="2">
                  <c:v>Matkustaminen ja kuljetukset</c:v>
                </c:pt>
                <c:pt idx="3">
                  <c:v>Muut prosessit</c:v>
                </c:pt>
              </c:strCache>
            </c:strRef>
          </c:cat>
          <c:val>
            <c:numRef>
              <c:f>'3. Tulokset '!$B$7:$B$10</c:f>
              <c:numCache>
                <c:formatCode>0.0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27-4E69-8D40-AF4E3CF207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77527727"/>
        <c:axId val="337037311"/>
      </c:barChart>
      <c:catAx>
        <c:axId val="37752772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337037311"/>
        <c:crosses val="autoZero"/>
        <c:auto val="1"/>
        <c:lblAlgn val="ctr"/>
        <c:lblOffset val="100"/>
        <c:noMultiLvlLbl val="0"/>
      </c:catAx>
      <c:valAx>
        <c:axId val="33703731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37752772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507999</xdr:colOff>
      <xdr:row>6</xdr:row>
      <xdr:rowOff>111236</xdr:rowOff>
    </xdr:from>
    <xdr:to>
      <xdr:col>20</xdr:col>
      <xdr:colOff>155786</xdr:colOff>
      <xdr:row>34</xdr:row>
      <xdr:rowOff>57088</xdr:rowOff>
    </xdr:to>
    <xdr:pic>
      <xdr:nvPicPr>
        <xdr:cNvPr id="9" name="Kuva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Grp="1" noChangeAspect="1"/>
        </xdr:cNvPicPr>
      </xdr:nvPicPr>
      <xdr:blipFill rotWithShape="1">
        <a:blip xmlns:r="http://schemas.openxmlformats.org/officeDocument/2006/relationships" r:embed="rId1"/>
        <a:stretch/>
      </xdr:blipFill>
      <xdr:spPr>
        <a:xfrm>
          <a:off x="9027582" y="1190736"/>
          <a:ext cx="3944621" cy="5025852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263525</xdr:colOff>
      <xdr:row>1</xdr:row>
      <xdr:rowOff>73025</xdr:rowOff>
    </xdr:from>
    <xdr:to>
      <xdr:col>9</xdr:col>
      <xdr:colOff>568325</xdr:colOff>
      <xdr:row>16</xdr:row>
      <xdr:rowOff>53975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6"/>
  <sheetViews>
    <sheetView zoomScale="120" zoomScaleNormal="120" workbookViewId="0">
      <selection activeCell="D30" sqref="D30"/>
    </sheetView>
  </sheetViews>
  <sheetFormatPr defaultRowHeight="14.25" x14ac:dyDescent="0.45"/>
  <cols>
    <col min="1" max="1" width="15.59765625" customWidth="1"/>
    <col min="2" max="2" width="12" customWidth="1"/>
  </cols>
  <sheetData>
    <row r="1" spans="1:13" x14ac:dyDescent="0.45">
      <c r="A1" s="3" t="s">
        <v>0</v>
      </c>
    </row>
    <row r="2" spans="1:13" x14ac:dyDescent="0.45">
      <c r="A2" t="s">
        <v>1</v>
      </c>
    </row>
    <row r="3" spans="1:13" x14ac:dyDescent="0.45">
      <c r="A3" s="37" t="s">
        <v>2</v>
      </c>
      <c r="B3" s="12">
        <v>45169</v>
      </c>
    </row>
    <row r="6" spans="1:13" x14ac:dyDescent="0.45">
      <c r="A6" t="s">
        <v>3</v>
      </c>
    </row>
    <row r="7" spans="1:13" x14ac:dyDescent="0.45">
      <c r="A7" t="s">
        <v>4</v>
      </c>
    </row>
    <row r="8" spans="1:13" x14ac:dyDescent="0.45">
      <c r="A8" t="s">
        <v>5</v>
      </c>
    </row>
    <row r="9" spans="1:13" ht="14.65" thickBot="1" x14ac:dyDescent="0.5"/>
    <row r="10" spans="1:13" ht="15.75" x14ac:dyDescent="0.5">
      <c r="A10" s="18" t="s">
        <v>6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8"/>
    </row>
    <row r="11" spans="1:13" x14ac:dyDescent="0.45">
      <c r="A11" s="19" t="s">
        <v>7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4"/>
    </row>
    <row r="12" spans="1:13" x14ac:dyDescent="0.45">
      <c r="A12" s="19" t="s">
        <v>8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4"/>
    </row>
    <row r="13" spans="1:13" x14ac:dyDescent="0.45">
      <c r="A13" s="19" t="s">
        <v>9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4"/>
    </row>
    <row r="14" spans="1:13" x14ac:dyDescent="0.45">
      <c r="A14" s="19" t="s">
        <v>10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4"/>
    </row>
    <row r="15" spans="1:13" x14ac:dyDescent="0.45">
      <c r="A15" s="19" t="s">
        <v>11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4"/>
    </row>
    <row r="16" spans="1:13" ht="14.65" thickBot="1" x14ac:dyDescent="0.5">
      <c r="A16" s="20" t="s">
        <v>12</v>
      </c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6"/>
    </row>
  </sheetData>
  <protectedRanges>
    <protectedRange sqref="B11:M16" name="Alue1"/>
  </protectedRanges>
  <mergeCells count="7">
    <mergeCell ref="B15:M15"/>
    <mergeCell ref="B16:M16"/>
    <mergeCell ref="B10:M10"/>
    <mergeCell ref="B11:M11"/>
    <mergeCell ref="B12:M12"/>
    <mergeCell ref="B13:M13"/>
    <mergeCell ref="B14:M1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455610-3E0D-4CDE-A751-1D1FC87440D2}">
  <sheetPr codeName="Taul1"/>
  <dimension ref="A1:S76"/>
  <sheetViews>
    <sheetView zoomScale="90" zoomScaleNormal="90" workbookViewId="0">
      <selection activeCell="B10" sqref="B10"/>
    </sheetView>
  </sheetViews>
  <sheetFormatPr defaultRowHeight="14.25" x14ac:dyDescent="0.45"/>
  <cols>
    <col min="2" max="2" width="36.265625" customWidth="1"/>
    <col min="4" max="4" width="18.46484375" customWidth="1"/>
    <col min="5" max="5" width="14" hidden="1" customWidth="1"/>
    <col min="6" max="6" width="15.33203125" customWidth="1"/>
    <col min="7" max="7" width="21.73046875" customWidth="1"/>
    <col min="8" max="8" width="15.19921875" customWidth="1"/>
    <col min="9" max="9" width="43.53125" customWidth="1"/>
    <col min="10" max="10" width="15.73046875" customWidth="1"/>
    <col min="11" max="11" width="14.19921875" hidden="1" customWidth="1"/>
    <col min="12" max="12" width="22.796875" customWidth="1"/>
    <col min="13" max="13" width="21.46484375" customWidth="1"/>
    <col min="14" max="14" width="10.19921875" customWidth="1"/>
    <col min="15" max="15" width="7.9296875" customWidth="1"/>
    <col min="16" max="16" width="35.73046875" customWidth="1"/>
    <col min="17" max="17" width="21.265625" customWidth="1"/>
    <col min="18" max="18" width="23.19921875" customWidth="1"/>
    <col min="19" max="19" width="11.53125" customWidth="1"/>
    <col min="21" max="21" width="19.73046875" customWidth="1"/>
    <col min="22" max="22" width="13.19921875" customWidth="1"/>
  </cols>
  <sheetData>
    <row r="1" spans="1:19" x14ac:dyDescent="0.45">
      <c r="A1" s="3" t="s">
        <v>0</v>
      </c>
    </row>
    <row r="2" spans="1:19" x14ac:dyDescent="0.45">
      <c r="A2" t="s">
        <v>13</v>
      </c>
    </row>
    <row r="4" spans="1:19" x14ac:dyDescent="0.45">
      <c r="A4" s="40" t="s">
        <v>14</v>
      </c>
      <c r="B4" t="s">
        <v>15</v>
      </c>
    </row>
    <row r="5" spans="1:19" x14ac:dyDescent="0.45">
      <c r="B5" t="s">
        <v>16</v>
      </c>
    </row>
    <row r="6" spans="1:19" ht="14.65" thickBot="1" x14ac:dyDescent="0.5"/>
    <row r="7" spans="1:19" ht="16.149999999999999" thickBot="1" x14ac:dyDescent="0.55000000000000004">
      <c r="B7" s="90" t="s">
        <v>17</v>
      </c>
      <c r="C7" s="91"/>
      <c r="D7" s="91"/>
      <c r="E7" s="91"/>
      <c r="F7" s="91"/>
      <c r="G7" s="92"/>
      <c r="I7" s="84" t="s">
        <v>18</v>
      </c>
      <c r="J7" s="85"/>
      <c r="K7" s="85"/>
      <c r="L7" s="85"/>
      <c r="M7" s="85"/>
      <c r="N7" s="85"/>
      <c r="O7" s="85"/>
      <c r="P7" s="85"/>
      <c r="Q7" s="85"/>
      <c r="R7" s="85"/>
      <c r="S7" s="86"/>
    </row>
    <row r="9" spans="1:19" ht="29.55" customHeight="1" x14ac:dyDescent="0.45">
      <c r="B9" s="5" t="s">
        <v>19</v>
      </c>
      <c r="C9" s="7" t="s">
        <v>20</v>
      </c>
      <c r="D9" s="7" t="s">
        <v>177</v>
      </c>
      <c r="E9" s="7" t="s">
        <v>164</v>
      </c>
      <c r="F9" s="7" t="s">
        <v>183</v>
      </c>
      <c r="G9" s="7" t="s">
        <v>21</v>
      </c>
      <c r="I9" s="96" t="s">
        <v>22</v>
      </c>
      <c r="J9" s="96"/>
      <c r="K9" s="96"/>
      <c r="L9" s="96"/>
      <c r="M9" s="96"/>
      <c r="N9" s="96"/>
      <c r="P9" s="96" t="s">
        <v>23</v>
      </c>
      <c r="Q9" s="96"/>
      <c r="R9" s="96"/>
      <c r="S9" s="96"/>
    </row>
    <row r="10" spans="1:19" ht="29.55" customHeight="1" x14ac:dyDescent="0.45">
      <c r="B10" s="30" t="s">
        <v>70</v>
      </c>
      <c r="C10" s="16"/>
      <c r="D10" s="6" t="str">
        <f>INDEX('2. Päästöarvot '!$A$8:$C$34,MATCH(B10,'2. Päästöarvot '!$A$8:$A$34,0),2)</f>
        <v>kg</v>
      </c>
      <c r="E10" s="6">
        <f>INDEX('2. Päästöarvot '!$A$8:$C$34,MATCH(B10,'2. Päästöarvot '!$A$8:$A$34,0),3)</f>
        <v>0.31</v>
      </c>
      <c r="F10" s="33">
        <f>C10*E10</f>
        <v>0</v>
      </c>
      <c r="G10" s="21"/>
      <c r="I10" s="28" t="s">
        <v>25</v>
      </c>
      <c r="J10" s="29" t="s">
        <v>26</v>
      </c>
      <c r="K10" s="29"/>
      <c r="L10" s="29" t="s">
        <v>27</v>
      </c>
      <c r="M10" s="29" t="s">
        <v>183</v>
      </c>
      <c r="N10" s="29" t="s">
        <v>21</v>
      </c>
      <c r="P10" s="28" t="s">
        <v>28</v>
      </c>
      <c r="Q10" s="29" t="s">
        <v>178</v>
      </c>
      <c r="R10" s="29" t="s">
        <v>185</v>
      </c>
      <c r="S10" s="29" t="s">
        <v>21</v>
      </c>
    </row>
    <row r="11" spans="1:19" x14ac:dyDescent="0.45">
      <c r="A11" s="2"/>
      <c r="B11" s="30" t="s">
        <v>33</v>
      </c>
      <c r="C11" s="16"/>
      <c r="D11" s="6" t="str">
        <f>INDEX('2. Päästöarvot '!$A$8:$C$34,MATCH(B11,'2. Päästöarvot '!$A$8:$A$34,0),2)</f>
        <v>-</v>
      </c>
      <c r="E11" s="6">
        <f>INDEX('2. Päästöarvot '!$A$8:$C$34,MATCH(B11,'2. Päästöarvot '!$A$8:$A$34,0),3)</f>
        <v>0</v>
      </c>
      <c r="F11" s="33">
        <f t="shared" ref="F11:F30" si="0">C11*E11</f>
        <v>0</v>
      </c>
      <c r="G11" s="21"/>
      <c r="I11" s="21"/>
      <c r="J11" s="17"/>
      <c r="K11" s="17"/>
      <c r="L11" s="17"/>
      <c r="M11" s="33">
        <f>0.001*J11*(L11/60)*'2. Päästöarvot '!$C$52</f>
        <v>0</v>
      </c>
      <c r="N11" s="21"/>
      <c r="P11" s="21"/>
      <c r="Q11" s="17"/>
      <c r="R11" s="33">
        <f>Q11*'2. Päästöarvot '!$C$53</f>
        <v>0</v>
      </c>
      <c r="S11" s="21"/>
    </row>
    <row r="12" spans="1:19" x14ac:dyDescent="0.45">
      <c r="A12" s="2"/>
      <c r="B12" s="30" t="s">
        <v>33</v>
      </c>
      <c r="C12" s="16"/>
      <c r="D12" s="6" t="str">
        <f>INDEX('2. Päästöarvot '!$A$8:$C$34,MATCH(B12,'2. Päästöarvot '!$A$8:$A$34,0),2)</f>
        <v>-</v>
      </c>
      <c r="E12" s="6">
        <f>INDEX('2. Päästöarvot '!$A$8:$C$34,MATCH(B12,'2. Päästöarvot '!$A$8:$A$34,0),3)</f>
        <v>0</v>
      </c>
      <c r="F12" s="33">
        <f t="shared" si="0"/>
        <v>0</v>
      </c>
      <c r="G12" s="21"/>
      <c r="I12" s="22"/>
      <c r="J12" s="17"/>
      <c r="K12" s="17"/>
      <c r="L12" s="17"/>
      <c r="M12" s="33">
        <f>0.001*J12*(L12/60)*'2. Päästöarvot '!$C$52</f>
        <v>0</v>
      </c>
      <c r="N12" s="21"/>
      <c r="P12" s="22"/>
      <c r="Q12" s="17"/>
      <c r="R12" s="33">
        <f>Q12*'2. Päästöarvot '!$C$53</f>
        <v>0</v>
      </c>
      <c r="S12" s="21"/>
    </row>
    <row r="13" spans="1:19" x14ac:dyDescent="0.45">
      <c r="A13" s="2"/>
      <c r="B13" s="30" t="s">
        <v>33</v>
      </c>
      <c r="C13" s="16"/>
      <c r="D13" s="6" t="str">
        <f>INDEX('2. Päästöarvot '!$A$8:$C$34,MATCH(B13,'2. Päästöarvot '!$A$8:$A$34,0),2)</f>
        <v>-</v>
      </c>
      <c r="E13" s="6">
        <f>INDEX('2. Päästöarvot '!$A$8:$C$34,MATCH(B13,'2. Päästöarvot '!$A$8:$A$34,0),3)</f>
        <v>0</v>
      </c>
      <c r="F13" s="33">
        <f t="shared" si="0"/>
        <v>0</v>
      </c>
      <c r="G13" s="21"/>
      <c r="I13" s="22"/>
      <c r="J13" s="17"/>
      <c r="K13" s="17"/>
      <c r="L13" s="17"/>
      <c r="M13" s="33">
        <f>0.001*J13*(L13/60)*'2. Päästöarvot '!$C$52</f>
        <v>0</v>
      </c>
      <c r="N13" s="21"/>
      <c r="P13" s="22"/>
      <c r="Q13" s="17"/>
      <c r="R13" s="33">
        <f>Q13*'2. Päästöarvot '!$C$53</f>
        <v>0</v>
      </c>
      <c r="S13" s="21"/>
    </row>
    <row r="14" spans="1:19" x14ac:dyDescent="0.45">
      <c r="A14" s="2"/>
      <c r="B14" s="30" t="s">
        <v>33</v>
      </c>
      <c r="C14" s="16"/>
      <c r="D14" s="6" t="str">
        <f>INDEX('2. Päästöarvot '!$A$8:$C$34,MATCH(B14,'2. Päästöarvot '!$A$8:$A$34,0),2)</f>
        <v>-</v>
      </c>
      <c r="E14" s="6">
        <f>INDEX('2. Päästöarvot '!$A$8:$C$34,MATCH(B14,'2. Päästöarvot '!$A$8:$A$34,0),3)</f>
        <v>0</v>
      </c>
      <c r="F14" s="33">
        <f t="shared" si="0"/>
        <v>0</v>
      </c>
      <c r="G14" s="21"/>
      <c r="I14" s="22"/>
      <c r="J14" s="17"/>
      <c r="K14" s="17"/>
      <c r="L14" s="17"/>
      <c r="M14" s="33">
        <f>0.001*J14*(L14/60)*'2. Päästöarvot '!$C$52</f>
        <v>0</v>
      </c>
      <c r="N14" s="21"/>
      <c r="P14" s="22"/>
      <c r="Q14" s="17"/>
      <c r="R14" s="33">
        <f>Q14*'2. Päästöarvot '!$C$53</f>
        <v>0</v>
      </c>
      <c r="S14" s="21"/>
    </row>
    <row r="15" spans="1:19" x14ac:dyDescent="0.45">
      <c r="A15" s="2"/>
      <c r="B15" s="30" t="s">
        <v>33</v>
      </c>
      <c r="C15" s="16"/>
      <c r="D15" s="6" t="str">
        <f>INDEX('2. Päästöarvot '!$A$8:$C$34,MATCH(B15,'2. Päästöarvot '!$A$8:$A$34,0),2)</f>
        <v>-</v>
      </c>
      <c r="E15" s="6">
        <f>INDEX('2. Päästöarvot '!$A$8:$C$34,MATCH(B15,'2. Päästöarvot '!$A$8:$A$34,0),3)</f>
        <v>0</v>
      </c>
      <c r="F15" s="33">
        <f t="shared" si="0"/>
        <v>0</v>
      </c>
      <c r="G15" s="21"/>
      <c r="I15" s="22"/>
      <c r="J15" s="17"/>
      <c r="K15" s="17"/>
      <c r="L15" s="17"/>
      <c r="M15" s="33">
        <f>0.001*J15*(L15/60)*'2. Päästöarvot '!$C$52</f>
        <v>0</v>
      </c>
      <c r="N15" s="21"/>
      <c r="P15" s="22"/>
      <c r="Q15" s="17"/>
      <c r="R15" s="33">
        <f>Q15*'2. Päästöarvot '!$C$53</f>
        <v>0</v>
      </c>
      <c r="S15" s="21"/>
    </row>
    <row r="16" spans="1:19" x14ac:dyDescent="0.45">
      <c r="A16" s="2"/>
      <c r="B16" s="30" t="s">
        <v>33</v>
      </c>
      <c r="C16" s="16"/>
      <c r="D16" s="6" t="str">
        <f>INDEX('2. Päästöarvot '!$A$8:$C$34,MATCH(B16,'2. Päästöarvot '!$A$8:$A$34,0),2)</f>
        <v>-</v>
      </c>
      <c r="E16" s="6">
        <f>INDEX('2. Päästöarvot '!$A$8:$C$34,MATCH(B16,'2. Päästöarvot '!$A$8:$A$34,0),3)</f>
        <v>0</v>
      </c>
      <c r="F16" s="33">
        <f t="shared" si="0"/>
        <v>0</v>
      </c>
      <c r="G16" s="21"/>
      <c r="I16" s="22"/>
      <c r="J16" s="17"/>
      <c r="K16" s="17"/>
      <c r="L16" s="17"/>
      <c r="M16" s="33">
        <f>0.001*J16*(L16/60)*'2. Päästöarvot '!$C$52</f>
        <v>0</v>
      </c>
      <c r="N16" s="21"/>
      <c r="P16" s="22"/>
      <c r="Q16" s="17"/>
      <c r="R16" s="33">
        <f>Q16*'2. Päästöarvot '!$C$53</f>
        <v>0</v>
      </c>
      <c r="S16" s="21"/>
    </row>
    <row r="17" spans="1:19" x14ac:dyDescent="0.45">
      <c r="A17" s="2"/>
      <c r="B17" s="30" t="s">
        <v>33</v>
      </c>
      <c r="C17" s="16"/>
      <c r="D17" s="6" t="str">
        <f>INDEX('2. Päästöarvot '!$A$8:$C$34,MATCH(B17,'2. Päästöarvot '!$A$8:$A$34,0),2)</f>
        <v>-</v>
      </c>
      <c r="E17" s="6">
        <f>INDEX('2. Päästöarvot '!$A$8:$C$34,MATCH(B17,'2. Päästöarvot '!$A$8:$A$34,0),3)</f>
        <v>0</v>
      </c>
      <c r="F17" s="33">
        <f t="shared" si="0"/>
        <v>0</v>
      </c>
      <c r="G17" s="21"/>
      <c r="I17" s="22"/>
      <c r="J17" s="17"/>
      <c r="K17" s="17"/>
      <c r="L17" s="17"/>
      <c r="M17" s="33">
        <f>0.001*J17*(L17/60)*'2. Päästöarvot '!$C$52</f>
        <v>0</v>
      </c>
      <c r="N17" s="21"/>
      <c r="P17" s="22"/>
      <c r="Q17" s="17"/>
      <c r="R17" s="33">
        <f>Q17*'2. Päästöarvot '!$C$53</f>
        <v>0</v>
      </c>
      <c r="S17" s="21"/>
    </row>
    <row r="18" spans="1:19" ht="14" customHeight="1" x14ac:dyDescent="0.45">
      <c r="A18" s="2"/>
      <c r="B18" s="30" t="s">
        <v>33</v>
      </c>
      <c r="C18" s="16"/>
      <c r="D18" s="6" t="str">
        <f>INDEX('2. Päästöarvot '!$A$8:$C$34,MATCH(B18,'2. Päästöarvot '!$A$8:$A$34,0),2)</f>
        <v>-</v>
      </c>
      <c r="E18" s="6">
        <f>INDEX('2. Päästöarvot '!$A$8:$C$34,MATCH(B18,'2. Päästöarvot '!$A$8:$A$34,0),3)</f>
        <v>0</v>
      </c>
      <c r="F18" s="33">
        <f t="shared" si="0"/>
        <v>0</v>
      </c>
      <c r="G18" s="21"/>
      <c r="O18" s="3"/>
    </row>
    <row r="19" spans="1:19" ht="14.55" customHeight="1" x14ac:dyDescent="0.45">
      <c r="A19" s="2"/>
      <c r="B19" s="30" t="s">
        <v>33</v>
      </c>
      <c r="C19" s="16"/>
      <c r="D19" s="6" t="str">
        <f>INDEX('2. Päästöarvot '!$A$8:$C$34,MATCH(B19,'2. Päästöarvot '!$A$8:$A$34,0),2)</f>
        <v>-</v>
      </c>
      <c r="E19" s="6">
        <f>INDEX('2. Päästöarvot '!$A$8:$C$34,MATCH(B19,'2. Päästöarvot '!$A$8:$A$34,0),3)</f>
        <v>0</v>
      </c>
      <c r="F19" s="33">
        <f t="shared" si="0"/>
        <v>0</v>
      </c>
      <c r="G19" s="21"/>
    </row>
    <row r="20" spans="1:19" ht="25.05" customHeight="1" x14ac:dyDescent="0.45">
      <c r="A20" s="2"/>
      <c r="B20" s="30" t="s">
        <v>33</v>
      </c>
      <c r="C20" s="16"/>
      <c r="D20" s="6" t="str">
        <f>INDEX('2. Päästöarvot '!$A$8:$C$34,MATCH(B20,'2. Päästöarvot '!$A$8:$A$34,0),2)</f>
        <v>-</v>
      </c>
      <c r="E20" s="6">
        <f>INDEX('2. Päästöarvot '!$A$8:$C$34,MATCH(B20,'2. Päästöarvot '!$A$8:$A$34,0),3)</f>
        <v>0</v>
      </c>
      <c r="F20" s="33">
        <f t="shared" si="0"/>
        <v>0</v>
      </c>
      <c r="G20" s="21"/>
      <c r="I20" s="87" t="s">
        <v>182</v>
      </c>
      <c r="J20" s="88"/>
      <c r="K20" s="88"/>
      <c r="L20" s="88"/>
      <c r="M20" s="89"/>
      <c r="P20" s="11" t="s">
        <v>181</v>
      </c>
      <c r="Q20" s="26" t="s">
        <v>179</v>
      </c>
      <c r="R20" s="26" t="s">
        <v>180</v>
      </c>
    </row>
    <row r="21" spans="1:19" ht="32.549999999999997" customHeight="1" x14ac:dyDescent="0.45">
      <c r="A21" s="2"/>
      <c r="B21" s="30" t="s">
        <v>33</v>
      </c>
      <c r="C21" s="16"/>
      <c r="D21" s="6" t="str">
        <f>INDEX('2. Päästöarvot '!$A$8:$C$34,MATCH(B21,'2. Päästöarvot '!$A$8:$A$34,0),2)</f>
        <v>-</v>
      </c>
      <c r="E21" s="6">
        <f>INDEX('2. Päästöarvot '!$A$8:$C$34,MATCH(B21,'2. Päästöarvot '!$A$8:$A$34,0),3)</f>
        <v>0</v>
      </c>
      <c r="F21" s="33">
        <f t="shared" si="0"/>
        <v>0</v>
      </c>
      <c r="G21" s="21"/>
      <c r="I21" s="52" t="s">
        <v>173</v>
      </c>
      <c r="J21" s="7" t="s">
        <v>27</v>
      </c>
      <c r="K21" s="7" t="s">
        <v>34</v>
      </c>
      <c r="L21" s="7" t="s">
        <v>185</v>
      </c>
      <c r="M21" s="7" t="s">
        <v>21</v>
      </c>
      <c r="O21" s="13"/>
      <c r="P21" s="5" t="s">
        <v>168</v>
      </c>
      <c r="Q21" s="5"/>
      <c r="R21" s="5"/>
    </row>
    <row r="22" spans="1:19" x14ac:dyDescent="0.45">
      <c r="A22" s="2"/>
      <c r="B22" s="30" t="s">
        <v>33</v>
      </c>
      <c r="C22" s="16"/>
      <c r="D22" s="6" t="str">
        <f>INDEX('2. Päästöarvot '!$A$8:$C$34,MATCH(B22,'2. Päästöarvot '!$A$8:$A$34,0),2)</f>
        <v>-</v>
      </c>
      <c r="E22" s="6">
        <f>INDEX('2. Päästöarvot '!$A$8:$C$34,MATCH(B22,'2. Päästöarvot '!$A$8:$A$34,0),3)</f>
        <v>0</v>
      </c>
      <c r="F22" s="33">
        <f t="shared" si="0"/>
        <v>0</v>
      </c>
      <c r="G22" s="21"/>
      <c r="I22" s="30" t="s">
        <v>168</v>
      </c>
      <c r="J22" s="17"/>
      <c r="K22" s="17">
        <f t="shared" ref="K22:K29" si="1">INDEX($P$21:$R$25,MATCH(I22,$P$21:$P$25,0),3)</f>
        <v>0</v>
      </c>
      <c r="L22" s="33">
        <f>0.001*K22*(J22/60)*'2. Päästöarvot '!C52</f>
        <v>0</v>
      </c>
      <c r="M22" s="21"/>
      <c r="P22" s="6" t="s">
        <v>36</v>
      </c>
      <c r="Q22" s="6" t="s">
        <v>169</v>
      </c>
      <c r="R22" s="6">
        <v>25</v>
      </c>
    </row>
    <row r="23" spans="1:19" x14ac:dyDescent="0.45">
      <c r="A23" s="2"/>
      <c r="B23" s="30" t="s">
        <v>33</v>
      </c>
      <c r="C23" s="16"/>
      <c r="D23" s="6" t="str">
        <f>INDEX('2. Päästöarvot '!$A$8:$C$34,MATCH(B23,'2. Päästöarvot '!$A$8:$A$34,0),2)</f>
        <v>-</v>
      </c>
      <c r="E23" s="6">
        <f>INDEX('2. Päästöarvot '!$A$8:$C$34,MATCH(B23,'2. Päästöarvot '!$A$8:$A$34,0),3)</f>
        <v>0</v>
      </c>
      <c r="F23" s="33">
        <f t="shared" si="0"/>
        <v>0</v>
      </c>
      <c r="G23" s="21"/>
      <c r="I23" s="30" t="s">
        <v>168</v>
      </c>
      <c r="J23" s="17"/>
      <c r="K23" s="17">
        <f t="shared" si="1"/>
        <v>0</v>
      </c>
      <c r="L23" s="33">
        <f>0.001*K23*(J23/60)*'2. Päästöarvot '!C53</f>
        <v>0</v>
      </c>
      <c r="M23" s="21"/>
      <c r="P23" s="6" t="s">
        <v>38</v>
      </c>
      <c r="Q23" s="6" t="s">
        <v>170</v>
      </c>
      <c r="R23" s="6">
        <v>125</v>
      </c>
    </row>
    <row r="24" spans="1:19" x14ac:dyDescent="0.45">
      <c r="A24" s="2"/>
      <c r="B24" s="30" t="s">
        <v>33</v>
      </c>
      <c r="C24" s="16"/>
      <c r="D24" s="6" t="str">
        <f>INDEX('2. Päästöarvot '!$A$8:$C$34,MATCH(B24,'2. Päästöarvot '!$A$8:$A$34,0),2)</f>
        <v>-</v>
      </c>
      <c r="E24" s="6">
        <f>INDEX('2. Päästöarvot '!$A$8:$C$34,MATCH(B24,'2. Päästöarvot '!$A$8:$A$34,0),3)</f>
        <v>0</v>
      </c>
      <c r="F24" s="33">
        <f t="shared" si="0"/>
        <v>0</v>
      </c>
      <c r="G24" s="21"/>
      <c r="I24" s="30" t="s">
        <v>168</v>
      </c>
      <c r="J24" s="17"/>
      <c r="K24" s="17">
        <f t="shared" si="1"/>
        <v>0</v>
      </c>
      <c r="L24" s="33">
        <f>0.001*K24*(J24/60)*'2. Päästöarvot '!C54</f>
        <v>0</v>
      </c>
      <c r="M24" s="21"/>
      <c r="P24" s="6" t="s">
        <v>35</v>
      </c>
      <c r="Q24" s="6" t="s">
        <v>171</v>
      </c>
      <c r="R24" s="6">
        <v>600</v>
      </c>
    </row>
    <row r="25" spans="1:19" ht="14.25" customHeight="1" x14ac:dyDescent="0.45">
      <c r="A25" s="2"/>
      <c r="B25" s="30" t="s">
        <v>33</v>
      </c>
      <c r="C25" s="16"/>
      <c r="D25" s="6" t="str">
        <f>INDEX('2. Päästöarvot '!$A$8:$C$34,MATCH(B25,'2. Päästöarvot '!$A$8:$A$34,0),2)</f>
        <v>-</v>
      </c>
      <c r="E25" s="6">
        <f>INDEX('2. Päästöarvot '!$A$8:$C$34,MATCH(B25,'2. Päästöarvot '!$A$8:$A$34,0),3)</f>
        <v>0</v>
      </c>
      <c r="F25" s="33">
        <f t="shared" si="0"/>
        <v>0</v>
      </c>
      <c r="G25" s="21"/>
      <c r="I25" s="30" t="s">
        <v>168</v>
      </c>
      <c r="J25" s="17"/>
      <c r="K25" s="17">
        <f t="shared" si="1"/>
        <v>0</v>
      </c>
      <c r="L25" s="33">
        <f>0.001*K25*(J24/60)*'2. Päästöarvot '!C55</f>
        <v>0</v>
      </c>
      <c r="M25" s="21"/>
      <c r="P25" s="27" t="s">
        <v>39</v>
      </c>
      <c r="Q25" s="6" t="s">
        <v>172</v>
      </c>
      <c r="R25" s="6">
        <v>5500</v>
      </c>
    </row>
    <row r="26" spans="1:19" x14ac:dyDescent="0.45">
      <c r="A26" s="2"/>
      <c r="B26" s="30" t="s">
        <v>33</v>
      </c>
      <c r="C26" s="16"/>
      <c r="D26" s="6" t="str">
        <f>INDEX('2. Päästöarvot '!$A$8:$C$34,MATCH(B26,'2. Päästöarvot '!$A$8:$A$34,0),2)</f>
        <v>-</v>
      </c>
      <c r="E26" s="6">
        <f>INDEX('2. Päästöarvot '!$A$8:$C$34,MATCH(B26,'2. Päästöarvot '!$A$8:$A$34,0),3)</f>
        <v>0</v>
      </c>
      <c r="F26" s="33">
        <f t="shared" si="0"/>
        <v>0</v>
      </c>
      <c r="G26" s="21"/>
      <c r="I26" s="30" t="s">
        <v>168</v>
      </c>
      <c r="J26" s="17"/>
      <c r="K26" s="17">
        <f t="shared" si="1"/>
        <v>0</v>
      </c>
      <c r="L26" s="33">
        <f>0.001*K26*(J26/60)*'2. Päästöarvot '!C56</f>
        <v>0</v>
      </c>
      <c r="M26" s="21"/>
      <c r="O26" s="15" t="s">
        <v>37</v>
      </c>
    </row>
    <row r="27" spans="1:19" x14ac:dyDescent="0.45">
      <c r="A27" s="2"/>
      <c r="B27" s="30" t="s">
        <v>33</v>
      </c>
      <c r="C27" s="16"/>
      <c r="D27" s="6" t="str">
        <f>INDEX('2. Päästöarvot '!$A$8:$C$34,MATCH(B27,'2. Päästöarvot '!$A$8:$A$34,0),2)</f>
        <v>-</v>
      </c>
      <c r="E27" s="6">
        <f>INDEX('2. Päästöarvot '!$A$8:$C$34,MATCH(B27,'2. Päästöarvot '!$A$8:$A$34,0),3)</f>
        <v>0</v>
      </c>
      <c r="F27" s="33">
        <f t="shared" si="0"/>
        <v>0</v>
      </c>
      <c r="G27" s="21"/>
      <c r="I27" s="30" t="s">
        <v>168</v>
      </c>
      <c r="J27" s="17"/>
      <c r="K27" s="17">
        <f t="shared" si="1"/>
        <v>0</v>
      </c>
      <c r="L27" s="33">
        <f>0.001*K27*(J26/60)*'2. Päästöarvot '!C57</f>
        <v>0</v>
      </c>
      <c r="M27" s="21"/>
    </row>
    <row r="28" spans="1:19" x14ac:dyDescent="0.45">
      <c r="A28" s="2"/>
      <c r="B28" s="30" t="s">
        <v>33</v>
      </c>
      <c r="C28" s="16"/>
      <c r="D28" s="6" t="str">
        <f>INDEX('2. Päästöarvot '!$A$8:$C$34,MATCH(B28,'2. Päästöarvot '!$A$8:$A$34,0),2)</f>
        <v>-</v>
      </c>
      <c r="E28" s="6">
        <f>INDEX('2. Päästöarvot '!$A$8:$C$34,MATCH(B28,'2. Päästöarvot '!$A$8:$A$34,0),3)</f>
        <v>0</v>
      </c>
      <c r="F28" s="33">
        <f t="shared" si="0"/>
        <v>0</v>
      </c>
      <c r="G28" s="21"/>
      <c r="I28" s="30" t="s">
        <v>168</v>
      </c>
      <c r="J28" s="17"/>
      <c r="K28" s="17">
        <f t="shared" si="1"/>
        <v>0</v>
      </c>
      <c r="L28" s="33">
        <f>0.001*K28*(J28/60)*'2. Päästöarvot '!C58</f>
        <v>0</v>
      </c>
      <c r="M28" s="21"/>
    </row>
    <row r="29" spans="1:19" x14ac:dyDescent="0.45">
      <c r="A29" s="2"/>
      <c r="B29" s="30" t="s">
        <v>33</v>
      </c>
      <c r="C29" s="16"/>
      <c r="D29" s="6" t="str">
        <f>INDEX('2. Päästöarvot '!$A$8:$C$34,MATCH(B29,'2. Päästöarvot '!$A$8:$A$34,0),2)</f>
        <v>-</v>
      </c>
      <c r="E29" s="6">
        <f>INDEX('2. Päästöarvot '!$A$8:$C$34,MATCH(B29,'2. Päästöarvot '!$A$8:$A$34,0),3)</f>
        <v>0</v>
      </c>
      <c r="F29" s="33">
        <f t="shared" si="0"/>
        <v>0</v>
      </c>
      <c r="G29" s="21"/>
      <c r="I29" s="30" t="s">
        <v>168</v>
      </c>
      <c r="J29" s="17"/>
      <c r="K29" s="17">
        <f t="shared" si="1"/>
        <v>0</v>
      </c>
      <c r="L29" s="33">
        <f>0.001*K29*(J28/60)*'2. Päästöarvot '!C59</f>
        <v>0</v>
      </c>
      <c r="M29" s="21"/>
    </row>
    <row r="30" spans="1:19" x14ac:dyDescent="0.45">
      <c r="A30" s="2"/>
      <c r="B30" s="30" t="s">
        <v>33</v>
      </c>
      <c r="C30" s="17"/>
      <c r="D30" s="6" t="str">
        <f>INDEX('2. Päästöarvot '!$A$8:$C$34,MATCH(B30,'2. Päästöarvot '!$A$8:$A$34,0),2)</f>
        <v>-</v>
      </c>
      <c r="E30" s="6">
        <f>INDEX('2. Päästöarvot '!$A$8:$C$34,MATCH(B30,'2. Päästöarvot '!$A$8:$A$34,0),3)</f>
        <v>0</v>
      </c>
      <c r="F30" s="33">
        <f t="shared" si="0"/>
        <v>0</v>
      </c>
      <c r="G30" s="21"/>
    </row>
    <row r="31" spans="1:19" ht="14.65" thickBot="1" x14ac:dyDescent="0.5">
      <c r="A31" s="2"/>
    </row>
    <row r="32" spans="1:19" ht="14.65" thickBot="1" x14ac:dyDescent="0.5">
      <c r="A32" s="2"/>
      <c r="B32" s="93" t="s">
        <v>40</v>
      </c>
      <c r="C32" s="94"/>
      <c r="D32" s="94"/>
      <c r="E32" s="94"/>
      <c r="F32" s="94"/>
      <c r="G32" s="95"/>
      <c r="I32" s="81" t="s">
        <v>41</v>
      </c>
      <c r="J32" s="82"/>
      <c r="K32" s="82"/>
      <c r="L32" s="82"/>
      <c r="M32" s="82"/>
      <c r="N32" s="82"/>
      <c r="O32" s="82"/>
      <c r="P32" s="82"/>
      <c r="Q32" s="82"/>
      <c r="R32" s="82"/>
      <c r="S32" s="83"/>
    </row>
    <row r="33" spans="1:19" x14ac:dyDescent="0.45">
      <c r="Q33" s="36"/>
    </row>
    <row r="34" spans="1:19" ht="45" customHeight="1" x14ac:dyDescent="0.45">
      <c r="A34" s="2"/>
      <c r="B34" s="10" t="s">
        <v>187</v>
      </c>
      <c r="C34" s="7" t="s">
        <v>42</v>
      </c>
      <c r="D34" s="7" t="s">
        <v>183</v>
      </c>
      <c r="E34" s="7" t="s">
        <v>166</v>
      </c>
      <c r="F34" s="87" t="s">
        <v>21</v>
      </c>
      <c r="G34" s="89"/>
      <c r="H34" s="1"/>
      <c r="I34" s="10" t="s">
        <v>43</v>
      </c>
      <c r="J34" s="7" t="s">
        <v>186</v>
      </c>
      <c r="K34" s="7" t="s">
        <v>167</v>
      </c>
      <c r="L34" s="7" t="s">
        <v>184</v>
      </c>
      <c r="M34" s="7" t="s">
        <v>21</v>
      </c>
      <c r="O34" s="13"/>
      <c r="P34" s="87" t="s">
        <v>44</v>
      </c>
      <c r="Q34" s="88"/>
      <c r="R34" s="88"/>
      <c r="S34" s="89"/>
    </row>
    <row r="35" spans="1:19" ht="28.5" x14ac:dyDescent="0.45">
      <c r="A35" s="2"/>
      <c r="B35" s="23" t="s">
        <v>37</v>
      </c>
      <c r="C35" s="16"/>
      <c r="D35" s="34">
        <f>C35*E35</f>
        <v>0</v>
      </c>
      <c r="E35" s="8">
        <f>INDEX('2. Päästöarvot '!$A$38:$C$43,MATCH(B35,'2. Päästöarvot '!$A$38:$A$43,0),3)</f>
        <v>0</v>
      </c>
      <c r="F35" s="79"/>
      <c r="G35" s="80"/>
      <c r="I35" s="23" t="s">
        <v>37</v>
      </c>
      <c r="J35" s="17"/>
      <c r="K35" s="6">
        <f>INDEX('2. Päästöarvot '!$A$57:$C$67,MATCH(I35,'2. Päästöarvot '!$A$57:$A$67,0),3)</f>
        <v>0</v>
      </c>
      <c r="L35" s="33">
        <f t="shared" ref="L35:L41" si="2">J35*K35</f>
        <v>0</v>
      </c>
      <c r="M35" s="21"/>
      <c r="P35" s="5" t="s">
        <v>47</v>
      </c>
      <c r="Q35" s="7" t="s">
        <v>48</v>
      </c>
      <c r="R35" s="7" t="s">
        <v>175</v>
      </c>
      <c r="S35" s="7" t="s">
        <v>21</v>
      </c>
    </row>
    <row r="36" spans="1:19" x14ac:dyDescent="0.45">
      <c r="A36" s="2"/>
      <c r="B36" s="23" t="s">
        <v>37</v>
      </c>
      <c r="C36" s="16"/>
      <c r="D36" s="34">
        <f t="shared" ref="D36:D41" si="3">C36*E36</f>
        <v>0</v>
      </c>
      <c r="E36" s="8">
        <f>INDEX('2. Päästöarvot '!$A$38:$C$43,MATCH(B36,'2. Päästöarvot '!$A$38:$A$43,0),3)</f>
        <v>0</v>
      </c>
      <c r="F36" s="79"/>
      <c r="G36" s="80"/>
      <c r="I36" s="23" t="s">
        <v>37</v>
      </c>
      <c r="J36" s="17"/>
      <c r="K36" s="6">
        <f>INDEX('2. Päästöarvot '!$A$57:$C$67,MATCH(I36,'2. Päästöarvot '!$A$57:$A$67,0),3)</f>
        <v>0</v>
      </c>
      <c r="L36" s="33">
        <f t="shared" si="2"/>
        <v>0</v>
      </c>
      <c r="M36" s="21"/>
      <c r="P36" s="17"/>
      <c r="Q36" s="17"/>
      <c r="R36" s="33">
        <f>Q36*'2. Päästöarvot '!$C$71*0.001</f>
        <v>0</v>
      </c>
      <c r="S36" s="21"/>
    </row>
    <row r="37" spans="1:19" x14ac:dyDescent="0.45">
      <c r="B37" s="23" t="s">
        <v>37</v>
      </c>
      <c r="C37" s="16"/>
      <c r="D37" s="34">
        <f t="shared" si="3"/>
        <v>0</v>
      </c>
      <c r="E37" s="8">
        <f>INDEX('2. Päästöarvot '!$A$38:$C$43,MATCH(B37,'2. Päästöarvot '!$A$38:$A$43,0),3)</f>
        <v>0</v>
      </c>
      <c r="F37" s="79"/>
      <c r="G37" s="80"/>
      <c r="I37" s="23" t="s">
        <v>37</v>
      </c>
      <c r="J37" s="17"/>
      <c r="K37" s="6">
        <f>INDEX('2. Päästöarvot '!$A$57:$C$67,MATCH(I37,'2. Päästöarvot '!$A$57:$A$67,0),3)</f>
        <v>0</v>
      </c>
      <c r="L37" s="33">
        <f t="shared" si="2"/>
        <v>0</v>
      </c>
      <c r="M37" s="21"/>
      <c r="P37" s="17"/>
      <c r="Q37" s="17"/>
      <c r="R37" s="33">
        <f>Q37*'2. Päästöarvot '!$C$71</f>
        <v>0</v>
      </c>
      <c r="S37" s="21"/>
    </row>
    <row r="38" spans="1:19" x14ac:dyDescent="0.45">
      <c r="B38" s="23" t="s">
        <v>37</v>
      </c>
      <c r="C38" s="16"/>
      <c r="D38" s="34">
        <f t="shared" si="3"/>
        <v>0</v>
      </c>
      <c r="E38" s="8">
        <f>INDEX('2. Päästöarvot '!$A$38:$C$43,MATCH(B38,'2. Päästöarvot '!$A$38:$A$43,0),3)</f>
        <v>0</v>
      </c>
      <c r="F38" s="79"/>
      <c r="G38" s="80"/>
      <c r="I38" s="23" t="s">
        <v>37</v>
      </c>
      <c r="J38" s="17"/>
      <c r="K38" s="6">
        <f>INDEX('2. Päästöarvot '!$A$57:$C$67,MATCH(I38,'2. Päästöarvot '!$A$57:$A$67,0),3)</f>
        <v>0</v>
      </c>
      <c r="L38" s="33">
        <f t="shared" si="2"/>
        <v>0</v>
      </c>
      <c r="M38" s="21"/>
      <c r="P38" s="17"/>
      <c r="Q38" s="17"/>
      <c r="R38" s="33">
        <f>Q38*'2. Päästöarvot '!$C$71</f>
        <v>0</v>
      </c>
      <c r="S38" s="21"/>
    </row>
    <row r="39" spans="1:19" x14ac:dyDescent="0.45">
      <c r="B39" s="23" t="s">
        <v>37</v>
      </c>
      <c r="C39" s="16"/>
      <c r="D39" s="34">
        <f t="shared" si="3"/>
        <v>0</v>
      </c>
      <c r="E39" s="8">
        <f>INDEX('2. Päästöarvot '!$A$38:$C$43,MATCH(B39,'2. Päästöarvot '!$A$38:$A$43,0),3)</f>
        <v>0</v>
      </c>
      <c r="F39" s="79"/>
      <c r="G39" s="80"/>
      <c r="I39" s="23" t="s">
        <v>37</v>
      </c>
      <c r="J39" s="17"/>
      <c r="K39" s="6">
        <f>INDEX('2. Päästöarvot '!$A$57:$C$67,MATCH(I39,'2. Päästöarvot '!$A$57:$A$67,0),3)</f>
        <v>0</v>
      </c>
      <c r="L39" s="33">
        <f t="shared" si="2"/>
        <v>0</v>
      </c>
      <c r="M39" s="21"/>
      <c r="P39" s="17"/>
      <c r="Q39" s="17"/>
      <c r="R39" s="33">
        <f>Q39*'2. Päästöarvot '!$C$71</f>
        <v>0</v>
      </c>
      <c r="S39" s="21"/>
    </row>
    <row r="40" spans="1:19" x14ac:dyDescent="0.45">
      <c r="B40" s="23" t="s">
        <v>37</v>
      </c>
      <c r="C40" s="16"/>
      <c r="D40" s="34">
        <f t="shared" si="3"/>
        <v>0</v>
      </c>
      <c r="E40" s="8">
        <f>INDEX('2. Päästöarvot '!$A$38:$C$43,MATCH(B40,'2. Päästöarvot '!$A$38:$A$43,0),3)</f>
        <v>0</v>
      </c>
      <c r="F40" s="79"/>
      <c r="G40" s="80"/>
      <c r="I40" s="23" t="s">
        <v>37</v>
      </c>
      <c r="J40" s="17"/>
      <c r="K40" s="6">
        <f>INDEX('2. Päästöarvot '!$A$57:$C$67,MATCH(I40,'2. Päästöarvot '!$A$57:$A$67,0),3)</f>
        <v>0</v>
      </c>
      <c r="L40" s="33">
        <f t="shared" si="2"/>
        <v>0</v>
      </c>
      <c r="M40" s="21"/>
      <c r="P40" s="17"/>
      <c r="Q40" s="17"/>
      <c r="R40" s="33">
        <f>Q40*'2. Päästöarvot '!$C$71</f>
        <v>0</v>
      </c>
      <c r="S40" s="21"/>
    </row>
    <row r="41" spans="1:19" x14ac:dyDescent="0.45">
      <c r="B41" s="23" t="s">
        <v>37</v>
      </c>
      <c r="C41" s="16"/>
      <c r="D41" s="34">
        <f t="shared" si="3"/>
        <v>0</v>
      </c>
      <c r="E41" s="8">
        <f>INDEX('2. Päästöarvot '!$A$38:$C$43,MATCH(B41,'2. Päästöarvot '!$A$38:$A$43,0),3)</f>
        <v>0</v>
      </c>
      <c r="F41" s="79"/>
      <c r="G41" s="80"/>
      <c r="I41" s="23" t="s">
        <v>37</v>
      </c>
      <c r="J41" s="17"/>
      <c r="K41" s="6">
        <f>INDEX('2. Päästöarvot '!$A$57:$C$67,MATCH(I41,'2. Päästöarvot '!$A$57:$A$67,0),3)</f>
        <v>0</v>
      </c>
      <c r="L41" s="33">
        <f t="shared" si="2"/>
        <v>0</v>
      </c>
      <c r="M41" s="21"/>
      <c r="P41" s="17"/>
      <c r="Q41" s="17"/>
      <c r="R41" s="33">
        <f>Q41*'2. Päästöarvot '!$C$71</f>
        <v>0</v>
      </c>
      <c r="S41" s="21"/>
    </row>
    <row r="42" spans="1:19" x14ac:dyDescent="0.45">
      <c r="B42" s="3"/>
      <c r="C42" s="9"/>
      <c r="D42" s="9"/>
    </row>
    <row r="43" spans="1:19" ht="45" customHeight="1" x14ac:dyDescent="0.45">
      <c r="B43" s="10" t="s">
        <v>188</v>
      </c>
      <c r="C43" s="7" t="s">
        <v>49</v>
      </c>
      <c r="D43" s="7" t="s">
        <v>50</v>
      </c>
      <c r="E43" s="7" t="s">
        <v>165</v>
      </c>
      <c r="F43" s="7" t="s">
        <v>185</v>
      </c>
      <c r="G43" s="7" t="s">
        <v>21</v>
      </c>
      <c r="J43" s="25"/>
      <c r="K43" s="25"/>
    </row>
    <row r="44" spans="1:19" ht="32.549999999999997" customHeight="1" x14ac:dyDescent="0.45">
      <c r="B44" s="23" t="s">
        <v>37</v>
      </c>
      <c r="C44" s="16"/>
      <c r="D44" s="16"/>
      <c r="E44" s="8">
        <f>INDEX('2. Päästöarvot '!$A$44:$C$48,MATCH(B44,'2. Päästöarvot '!$A$44:$A$48,0),3)</f>
        <v>0</v>
      </c>
      <c r="F44" s="35">
        <f>C44*0.001*D44*E44</f>
        <v>0</v>
      </c>
      <c r="G44" s="21"/>
    </row>
    <row r="45" spans="1:19" x14ac:dyDescent="0.45">
      <c r="B45" s="23" t="s">
        <v>37</v>
      </c>
      <c r="C45" s="16"/>
      <c r="D45" s="16"/>
      <c r="E45" s="8">
        <f>INDEX('2. Päästöarvot '!$A$44:$C$48,MATCH(B45,'2. Päästöarvot '!$A$44:$A$48,0),3)</f>
        <v>0</v>
      </c>
      <c r="F45" s="35">
        <f t="shared" ref="F45:F51" si="4">C45*0.001*D45*0.001*E45</f>
        <v>0</v>
      </c>
      <c r="G45" s="21"/>
    </row>
    <row r="46" spans="1:19" x14ac:dyDescent="0.45">
      <c r="B46" s="23" t="s">
        <v>37</v>
      </c>
      <c r="C46" s="16"/>
      <c r="D46" s="16"/>
      <c r="E46" s="8">
        <f>INDEX('2. Päästöarvot '!$A$44:$C$48,MATCH(B46,'2. Päästöarvot '!$A$44:$A$48,0),3)</f>
        <v>0</v>
      </c>
      <c r="F46" s="35">
        <f t="shared" si="4"/>
        <v>0</v>
      </c>
      <c r="G46" s="21"/>
    </row>
    <row r="47" spans="1:19" x14ac:dyDescent="0.45">
      <c r="B47" s="23" t="s">
        <v>37</v>
      </c>
      <c r="C47" s="16"/>
      <c r="D47" s="16"/>
      <c r="E47" s="8">
        <f>INDEX('2. Päästöarvot '!$A$44:$C$48,MATCH(B47,'2. Päästöarvot '!$A$44:$A$48,0),3)</f>
        <v>0</v>
      </c>
      <c r="F47" s="35">
        <f t="shared" si="4"/>
        <v>0</v>
      </c>
      <c r="G47" s="21"/>
    </row>
    <row r="48" spans="1:19" x14ac:dyDescent="0.45">
      <c r="B48" s="23" t="s">
        <v>37</v>
      </c>
      <c r="C48" s="16"/>
      <c r="D48" s="16"/>
      <c r="E48" s="8">
        <f>INDEX('2. Päästöarvot '!$A$44:$C$48,MATCH(B48,'2. Päästöarvot '!$A$44:$A$48,0),3)</f>
        <v>0</v>
      </c>
      <c r="F48" s="35">
        <f t="shared" si="4"/>
        <v>0</v>
      </c>
      <c r="G48" s="21"/>
    </row>
    <row r="49" spans="2:7" x14ac:dyDescent="0.45">
      <c r="B49" s="23" t="s">
        <v>37</v>
      </c>
      <c r="C49" s="16"/>
      <c r="D49" s="16"/>
      <c r="E49" s="8">
        <f>INDEX('2. Päästöarvot '!$A$44:$C$48,MATCH(B49,'2. Päästöarvot '!$A$44:$A$48,0),3)</f>
        <v>0</v>
      </c>
      <c r="F49" s="35">
        <f t="shared" si="4"/>
        <v>0</v>
      </c>
      <c r="G49" s="21"/>
    </row>
    <row r="50" spans="2:7" x14ac:dyDescent="0.45">
      <c r="B50" s="23" t="s">
        <v>37</v>
      </c>
      <c r="C50" s="16"/>
      <c r="D50" s="16"/>
      <c r="E50" s="8">
        <f>INDEX('2. Päästöarvot '!$A$44:$C$48,MATCH(B50,'2. Päästöarvot '!$A$44:$A$48,0),3)</f>
        <v>0</v>
      </c>
      <c r="F50" s="35">
        <f t="shared" si="4"/>
        <v>0</v>
      </c>
      <c r="G50" s="21"/>
    </row>
    <row r="51" spans="2:7" x14ac:dyDescent="0.45">
      <c r="B51" s="23" t="s">
        <v>37</v>
      </c>
      <c r="C51" s="16"/>
      <c r="D51" s="16"/>
      <c r="E51" s="8">
        <f>INDEX('2. Päästöarvot '!$A$44:$C$48,MATCH(B51,'2. Päästöarvot '!$A$44:$A$48,0),3)</f>
        <v>0</v>
      </c>
      <c r="F51" s="35">
        <f t="shared" si="4"/>
        <v>0</v>
      </c>
      <c r="G51" s="21"/>
    </row>
    <row r="67" spans="8:13" x14ac:dyDescent="0.45">
      <c r="M67" s="14"/>
    </row>
    <row r="68" spans="8:13" x14ac:dyDescent="0.45">
      <c r="M68" s="14"/>
    </row>
    <row r="69" spans="8:13" x14ac:dyDescent="0.45">
      <c r="M69" s="14"/>
    </row>
    <row r="74" spans="8:13" x14ac:dyDescent="0.45">
      <c r="H74" s="15"/>
      <c r="I74" s="15"/>
      <c r="J74" s="15"/>
      <c r="K74" s="15"/>
      <c r="L74" s="15"/>
    </row>
    <row r="75" spans="8:13" x14ac:dyDescent="0.45">
      <c r="H75" s="15"/>
      <c r="I75" s="15"/>
      <c r="J75" s="15"/>
      <c r="K75" s="15"/>
      <c r="L75" s="15"/>
    </row>
    <row r="76" spans="8:13" x14ac:dyDescent="0.45">
      <c r="I76" s="14"/>
      <c r="J76" s="14"/>
      <c r="K76" s="14"/>
    </row>
  </sheetData>
  <mergeCells count="16">
    <mergeCell ref="F40:G40"/>
    <mergeCell ref="F41:G41"/>
    <mergeCell ref="I32:S32"/>
    <mergeCell ref="I7:S7"/>
    <mergeCell ref="I20:M20"/>
    <mergeCell ref="F35:G35"/>
    <mergeCell ref="F36:G36"/>
    <mergeCell ref="F37:G37"/>
    <mergeCell ref="F38:G38"/>
    <mergeCell ref="F39:G39"/>
    <mergeCell ref="B7:G7"/>
    <mergeCell ref="P34:S34"/>
    <mergeCell ref="B32:G32"/>
    <mergeCell ref="P9:S9"/>
    <mergeCell ref="I9:N9"/>
    <mergeCell ref="F34:G34"/>
  </mergeCells>
  <phoneticPr fontId="8" type="noConversion"/>
  <dataValidations count="2">
    <dataValidation type="list" allowBlank="1" showInputMessage="1" showErrorMessage="1" sqref="O28" xr:uid="{40505E54-C310-401E-9695-80A354A8D125}">
      <formula1>$O$22:$O$26</formula1>
    </dataValidation>
    <dataValidation type="list" allowBlank="1" showInputMessage="1" showErrorMessage="1" sqref="I22:I29" xr:uid="{43CEC2CA-A014-4AED-8330-F7626CF7D8EC}">
      <formula1>$P$21:$P$25</formula1>
    </dataValidation>
  </dataValidations>
  <pageMargins left="0.7" right="0.7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56B81783-B8E0-4BA3-A75E-E3DBEAAA8A92}">
          <x14:formula1>
            <xm:f>'2. Päästöarvot '!$A$8:$A$34</xm:f>
          </x14:formula1>
          <xm:sqref>B10:B30</xm:sqref>
        </x14:dataValidation>
        <x14:dataValidation type="list" allowBlank="1" showInputMessage="1" showErrorMessage="1" xr:uid="{5314AEFB-FB43-4191-8F9A-B6FD033D72B3}">
          <x14:formula1>
            <xm:f>'2. Päästöarvot '!$A$38:$A$43</xm:f>
          </x14:formula1>
          <xm:sqref>B35:B41</xm:sqref>
        </x14:dataValidation>
        <x14:dataValidation type="list" allowBlank="1" showInputMessage="1" showErrorMessage="1" xr:uid="{A4CDBE2D-CA33-4D24-8AAF-263D77D261F2}">
          <x14:formula1>
            <xm:f>'2. Päästöarvot '!$A$44:$A$48</xm:f>
          </x14:formula1>
          <xm:sqref>B44:B51</xm:sqref>
        </x14:dataValidation>
        <x14:dataValidation type="list" allowBlank="1" showInputMessage="1" showErrorMessage="1" xr:uid="{47B17B2D-A4CF-4493-8326-DEFFC73B6F1F}">
          <x14:formula1>
            <xm:f>'2. Päästöarvot '!$A$57:$A$67</xm:f>
          </x14:formula1>
          <xm:sqref>I35:I41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195A5F-2BB0-42D4-B4C1-74F51E4A1202}">
  <dimension ref="A1:N33"/>
  <sheetViews>
    <sheetView zoomScale="96" workbookViewId="0">
      <selection activeCell="A2" sqref="A2"/>
    </sheetView>
  </sheetViews>
  <sheetFormatPr defaultRowHeight="14.25" x14ac:dyDescent="0.45"/>
  <sheetData>
    <row r="1" spans="1:14" x14ac:dyDescent="0.45">
      <c r="A1" s="38" t="s">
        <v>190</v>
      </c>
      <c r="B1" t="s">
        <v>191</v>
      </c>
    </row>
    <row r="2" spans="1:14" x14ac:dyDescent="0.45">
      <c r="B2" t="s">
        <v>192</v>
      </c>
    </row>
    <row r="3" spans="1:14" x14ac:dyDescent="0.45">
      <c r="B3" t="s">
        <v>193</v>
      </c>
    </row>
    <row r="4" spans="1:14" x14ac:dyDescent="0.45">
      <c r="B4" t="s">
        <v>199</v>
      </c>
    </row>
    <row r="6" spans="1:14" x14ac:dyDescent="0.45">
      <c r="B6" s="97" t="s">
        <v>189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9"/>
    </row>
    <row r="7" spans="1:14" ht="14.65" thickBot="1" x14ac:dyDescent="0.5"/>
    <row r="8" spans="1:14" x14ac:dyDescent="0.45">
      <c r="B8" s="46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8"/>
    </row>
    <row r="9" spans="1:14" x14ac:dyDescent="0.45">
      <c r="B9" s="41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42"/>
    </row>
    <row r="10" spans="1:14" x14ac:dyDescent="0.45">
      <c r="B10" s="49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1"/>
    </row>
    <row r="11" spans="1:14" x14ac:dyDescent="0.45">
      <c r="B11" s="43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5"/>
    </row>
    <row r="12" spans="1:14" x14ac:dyDescent="0.45">
      <c r="B12" s="49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1"/>
    </row>
    <row r="13" spans="1:14" x14ac:dyDescent="0.45">
      <c r="B13" s="43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5"/>
    </row>
    <row r="14" spans="1:14" x14ac:dyDescent="0.45">
      <c r="B14" s="49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1"/>
    </row>
    <row r="15" spans="1:14" x14ac:dyDescent="0.45">
      <c r="B15" s="43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5"/>
    </row>
    <row r="16" spans="1:14" x14ac:dyDescent="0.45">
      <c r="B16" s="49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1"/>
    </row>
    <row r="17" spans="2:14" x14ac:dyDescent="0.45">
      <c r="B17" s="43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5"/>
    </row>
    <row r="18" spans="2:14" x14ac:dyDescent="0.45">
      <c r="B18" s="49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1"/>
    </row>
    <row r="19" spans="2:14" x14ac:dyDescent="0.45">
      <c r="B19" s="43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5"/>
    </row>
    <row r="20" spans="2:14" x14ac:dyDescent="0.45">
      <c r="B20" s="43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5"/>
    </row>
    <row r="21" spans="2:14" x14ac:dyDescent="0.45">
      <c r="B21" s="49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1"/>
    </row>
    <row r="22" spans="2:14" x14ac:dyDescent="0.45">
      <c r="B22" s="43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5"/>
    </row>
    <row r="23" spans="2:14" x14ac:dyDescent="0.45">
      <c r="B23" s="49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1"/>
    </row>
    <row r="24" spans="2:14" x14ac:dyDescent="0.45">
      <c r="B24" s="43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5"/>
    </row>
    <row r="25" spans="2:14" x14ac:dyDescent="0.45">
      <c r="B25" s="49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1"/>
    </row>
    <row r="26" spans="2:14" x14ac:dyDescent="0.45">
      <c r="B26" s="43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5"/>
    </row>
    <row r="27" spans="2:14" x14ac:dyDescent="0.45">
      <c r="B27" s="49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1"/>
    </row>
    <row r="28" spans="2:14" x14ac:dyDescent="0.45">
      <c r="B28" s="43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5"/>
    </row>
    <row r="29" spans="2:14" x14ac:dyDescent="0.45">
      <c r="B29" s="49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1"/>
    </row>
    <row r="30" spans="2:14" x14ac:dyDescent="0.45">
      <c r="B30" s="43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5"/>
    </row>
    <row r="31" spans="2:14" x14ac:dyDescent="0.45">
      <c r="B31" s="43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5"/>
    </row>
    <row r="32" spans="2:14" x14ac:dyDescent="0.45">
      <c r="B32" s="49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1"/>
    </row>
    <row r="33" spans="2:14" x14ac:dyDescent="0.45">
      <c r="B33" s="43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5"/>
    </row>
  </sheetData>
  <mergeCells count="1">
    <mergeCell ref="B6:N6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0C7D33-8FC4-4E45-8503-9E8057663CDF}">
  <dimension ref="A1:H71"/>
  <sheetViews>
    <sheetView zoomScale="56" zoomScaleNormal="85" workbookViewId="0">
      <selection activeCell="F12" sqref="F12"/>
    </sheetView>
  </sheetViews>
  <sheetFormatPr defaultColWidth="8.73046875" defaultRowHeight="14.25" x14ac:dyDescent="0.45"/>
  <cols>
    <col min="1" max="1" width="52.19921875" style="14" bestFit="1" customWidth="1"/>
    <col min="2" max="2" width="21.19921875" style="14" bestFit="1" customWidth="1"/>
    <col min="3" max="3" width="17.796875" style="14" bestFit="1" customWidth="1"/>
    <col min="4" max="5" width="17.796875" style="14" customWidth="1"/>
    <col min="6" max="6" width="16.46484375" style="14" bestFit="1" customWidth="1"/>
    <col min="7" max="7" width="78.265625" style="14" bestFit="1" customWidth="1"/>
    <col min="8" max="8" width="25.53125" style="14" customWidth="1"/>
    <col min="9" max="16384" width="8.73046875" style="14"/>
  </cols>
  <sheetData>
    <row r="1" spans="1:8" x14ac:dyDescent="0.45">
      <c r="A1" s="24" t="s">
        <v>0</v>
      </c>
      <c r="B1" s="24"/>
    </row>
    <row r="2" spans="1:8" x14ac:dyDescent="0.45">
      <c r="A2" s="14" t="s">
        <v>75</v>
      </c>
    </row>
    <row r="5" spans="1:8" x14ac:dyDescent="0.45">
      <c r="A5" s="24"/>
      <c r="B5" s="24" t="s">
        <v>76</v>
      </c>
      <c r="C5" s="24" t="s">
        <v>77</v>
      </c>
      <c r="D5" s="24" t="s">
        <v>78</v>
      </c>
      <c r="E5" s="24" t="s">
        <v>21</v>
      </c>
      <c r="F5" s="24" t="s">
        <v>79</v>
      </c>
      <c r="G5" s="24"/>
      <c r="H5" s="24"/>
    </row>
    <row r="7" spans="1:8" x14ac:dyDescent="0.45">
      <c r="A7" s="53" t="s">
        <v>80</v>
      </c>
      <c r="B7" s="53"/>
    </row>
    <row r="8" spans="1:8" x14ac:dyDescent="0.45">
      <c r="A8" s="54" t="s">
        <v>33</v>
      </c>
      <c r="B8" s="14" t="s">
        <v>174</v>
      </c>
    </row>
    <row r="9" spans="1:8" ht="15.75" x14ac:dyDescent="0.55000000000000004">
      <c r="A9" s="14" t="s">
        <v>52</v>
      </c>
      <c r="B9" s="14" t="s">
        <v>53</v>
      </c>
      <c r="C9" s="55">
        <v>7.2999999999999995E-2</v>
      </c>
      <c r="D9" s="14" t="s">
        <v>194</v>
      </c>
      <c r="E9" s="14" t="s">
        <v>81</v>
      </c>
      <c r="F9" s="14" t="s">
        <v>82</v>
      </c>
    </row>
    <row r="10" spans="1:8" ht="15.75" x14ac:dyDescent="0.55000000000000004">
      <c r="A10" s="14" t="s">
        <v>32</v>
      </c>
      <c r="B10" s="14" t="s">
        <v>53</v>
      </c>
      <c r="C10" s="55">
        <v>0.55000000000000004</v>
      </c>
      <c r="D10" s="14" t="s">
        <v>194</v>
      </c>
      <c r="E10" s="14" t="s">
        <v>83</v>
      </c>
      <c r="F10" s="14" t="s">
        <v>82</v>
      </c>
    </row>
    <row r="11" spans="1:8" ht="15.75" x14ac:dyDescent="0.55000000000000004">
      <c r="A11" s="14" t="s">
        <v>24</v>
      </c>
      <c r="B11" s="14" t="s">
        <v>53</v>
      </c>
      <c r="C11" s="55">
        <v>2.1</v>
      </c>
      <c r="D11" s="14" t="s">
        <v>194</v>
      </c>
      <c r="E11" s="14" t="s">
        <v>84</v>
      </c>
      <c r="F11" s="14" t="s">
        <v>85</v>
      </c>
    </row>
    <row r="12" spans="1:8" ht="15.75" x14ac:dyDescent="0.55000000000000004">
      <c r="A12" s="14" t="s">
        <v>54</v>
      </c>
      <c r="B12" s="14" t="s">
        <v>53</v>
      </c>
      <c r="C12" s="55">
        <v>2.98</v>
      </c>
      <c r="D12" s="14" t="s">
        <v>194</v>
      </c>
      <c r="E12" s="56" t="s">
        <v>86</v>
      </c>
      <c r="F12" s="56" t="s">
        <v>87</v>
      </c>
    </row>
    <row r="13" spans="1:8" ht="15.75" x14ac:dyDescent="0.55000000000000004">
      <c r="A13" s="14" t="s">
        <v>31</v>
      </c>
      <c r="B13" s="14" t="s">
        <v>53</v>
      </c>
      <c r="C13" s="55">
        <v>0.97299999999999998</v>
      </c>
      <c r="D13" s="14" t="s">
        <v>194</v>
      </c>
      <c r="E13" s="56" t="s">
        <v>88</v>
      </c>
      <c r="F13" s="56" t="s">
        <v>89</v>
      </c>
    </row>
    <row r="14" spans="1:8" ht="15.75" x14ac:dyDescent="0.55000000000000004">
      <c r="A14" s="14" t="s">
        <v>55</v>
      </c>
      <c r="B14" s="14" t="s">
        <v>53</v>
      </c>
      <c r="C14" s="55">
        <v>2.6</v>
      </c>
      <c r="D14" s="14" t="s">
        <v>194</v>
      </c>
      <c r="E14" s="14" t="s">
        <v>90</v>
      </c>
      <c r="F14" s="14" t="s">
        <v>82</v>
      </c>
    </row>
    <row r="15" spans="1:8" ht="15.75" x14ac:dyDescent="0.55000000000000004">
      <c r="A15" s="14" t="s">
        <v>56</v>
      </c>
      <c r="B15" s="14" t="s">
        <v>53</v>
      </c>
      <c r="C15" s="55">
        <v>1.1299999999999999</v>
      </c>
      <c r="D15" s="14" t="s">
        <v>194</v>
      </c>
      <c r="F15" s="14" t="s">
        <v>91</v>
      </c>
    </row>
    <row r="16" spans="1:8" ht="15.75" x14ac:dyDescent="0.55000000000000004">
      <c r="A16" s="14" t="s">
        <v>57</v>
      </c>
      <c r="B16" s="14" t="s">
        <v>53</v>
      </c>
      <c r="C16" s="55">
        <v>2.4700000000000002</v>
      </c>
      <c r="D16" s="14" t="s">
        <v>194</v>
      </c>
      <c r="E16" s="14" t="s">
        <v>92</v>
      </c>
      <c r="F16" s="14" t="s">
        <v>93</v>
      </c>
    </row>
    <row r="17" spans="1:6" ht="15.75" x14ac:dyDescent="0.55000000000000004">
      <c r="A17" s="14" t="s">
        <v>29</v>
      </c>
      <c r="B17" s="14" t="s">
        <v>53</v>
      </c>
      <c r="C17" s="55">
        <v>1.91</v>
      </c>
      <c r="D17" s="14" t="s">
        <v>194</v>
      </c>
      <c r="E17" s="14" t="s">
        <v>94</v>
      </c>
      <c r="F17" s="14" t="s">
        <v>95</v>
      </c>
    </row>
    <row r="18" spans="1:6" ht="15.75" x14ac:dyDescent="0.55000000000000004">
      <c r="A18" s="14" t="s">
        <v>58</v>
      </c>
      <c r="B18" s="14" t="s">
        <v>53</v>
      </c>
      <c r="C18" s="55">
        <v>1.91</v>
      </c>
      <c r="D18" s="14" t="s">
        <v>194</v>
      </c>
      <c r="E18" s="14" t="s">
        <v>96</v>
      </c>
      <c r="F18" s="14" t="s">
        <v>97</v>
      </c>
    </row>
    <row r="19" spans="1:6" ht="15.75" x14ac:dyDescent="0.55000000000000004">
      <c r="A19" s="14" t="s">
        <v>59</v>
      </c>
      <c r="B19" s="14" t="s">
        <v>53</v>
      </c>
      <c r="C19" s="55">
        <v>27</v>
      </c>
      <c r="D19" s="14" t="s">
        <v>194</v>
      </c>
      <c r="E19" s="14" t="s">
        <v>98</v>
      </c>
      <c r="F19" s="14" t="s">
        <v>99</v>
      </c>
    </row>
    <row r="20" spans="1:6" ht="15.75" x14ac:dyDescent="0.55000000000000004">
      <c r="A20" s="14" t="s">
        <v>60</v>
      </c>
      <c r="B20" s="14" t="s">
        <v>53</v>
      </c>
      <c r="C20" s="55">
        <v>0.60899999999999999</v>
      </c>
      <c r="D20" s="14" t="s">
        <v>194</v>
      </c>
      <c r="E20" s="14" t="s">
        <v>100</v>
      </c>
      <c r="F20" s="14" t="s">
        <v>101</v>
      </c>
    </row>
    <row r="21" spans="1:6" ht="15.75" x14ac:dyDescent="0.55000000000000004">
      <c r="A21" s="14" t="s">
        <v>61</v>
      </c>
      <c r="B21" s="14" t="s">
        <v>62</v>
      </c>
      <c r="C21" s="55">
        <v>1.2841200000000002</v>
      </c>
      <c r="D21" s="14" t="s">
        <v>195</v>
      </c>
      <c r="E21" s="14" t="s">
        <v>102</v>
      </c>
      <c r="F21" s="14" t="s">
        <v>103</v>
      </c>
    </row>
    <row r="22" spans="1:6" ht="15.75" x14ac:dyDescent="0.55000000000000004">
      <c r="A22" s="14" t="s">
        <v>63</v>
      </c>
      <c r="B22" s="14" t="s">
        <v>62</v>
      </c>
      <c r="C22" s="55">
        <v>3.0979999999999999</v>
      </c>
      <c r="D22" s="14" t="s">
        <v>195</v>
      </c>
      <c r="E22" s="14" t="s">
        <v>104</v>
      </c>
      <c r="F22" s="14" t="s">
        <v>105</v>
      </c>
    </row>
    <row r="23" spans="1:6" ht="15.75" x14ac:dyDescent="0.55000000000000004">
      <c r="A23" s="14" t="s">
        <v>30</v>
      </c>
      <c r="B23" s="14" t="s">
        <v>62</v>
      </c>
      <c r="C23" s="55">
        <v>2.992</v>
      </c>
      <c r="D23" s="14" t="s">
        <v>195</v>
      </c>
      <c r="E23" s="14" t="s">
        <v>106</v>
      </c>
      <c r="F23" s="14" t="s">
        <v>82</v>
      </c>
    </row>
    <row r="24" spans="1:6" ht="15.75" x14ac:dyDescent="0.55000000000000004">
      <c r="A24" s="14" t="s">
        <v>64</v>
      </c>
      <c r="B24" s="14" t="s">
        <v>53</v>
      </c>
      <c r="C24" s="55">
        <v>0.13</v>
      </c>
      <c r="D24" s="14" t="s">
        <v>194</v>
      </c>
      <c r="E24" s="14" t="s">
        <v>107</v>
      </c>
      <c r="F24" s="14" t="s">
        <v>82</v>
      </c>
    </row>
    <row r="25" spans="1:6" ht="15.75" x14ac:dyDescent="0.55000000000000004">
      <c r="A25" s="14" t="s">
        <v>65</v>
      </c>
      <c r="B25" s="14" t="s">
        <v>53</v>
      </c>
      <c r="C25" s="55">
        <v>1.7</v>
      </c>
      <c r="D25" s="14" t="s">
        <v>194</v>
      </c>
      <c r="E25" s="14" t="s">
        <v>108</v>
      </c>
      <c r="F25" s="14" t="s">
        <v>82</v>
      </c>
    </row>
    <row r="26" spans="1:6" ht="15.75" x14ac:dyDescent="0.55000000000000004">
      <c r="A26" s="14" t="s">
        <v>66</v>
      </c>
      <c r="B26" s="14" t="s">
        <v>53</v>
      </c>
      <c r="C26" s="55">
        <v>0.12</v>
      </c>
      <c r="D26" s="14" t="s">
        <v>194</v>
      </c>
      <c r="E26" s="14" t="s">
        <v>109</v>
      </c>
      <c r="F26" s="14" t="s">
        <v>82</v>
      </c>
    </row>
    <row r="27" spans="1:6" ht="15.75" x14ac:dyDescent="0.55000000000000004">
      <c r="A27" s="14" t="s">
        <v>67</v>
      </c>
      <c r="B27" s="14" t="s">
        <v>53</v>
      </c>
      <c r="C27" s="55">
        <v>0.23</v>
      </c>
      <c r="D27" s="14" t="s">
        <v>194</v>
      </c>
      <c r="E27" s="14" t="s">
        <v>110</v>
      </c>
      <c r="F27" s="14" t="s">
        <v>82</v>
      </c>
    </row>
    <row r="28" spans="1:6" ht="15.75" x14ac:dyDescent="0.55000000000000004">
      <c r="A28" s="14" t="s">
        <v>68</v>
      </c>
      <c r="B28" s="14" t="s">
        <v>53</v>
      </c>
      <c r="C28" s="55">
        <v>0.90500000000000003</v>
      </c>
      <c r="D28" s="14" t="s">
        <v>194</v>
      </c>
      <c r="E28" s="14" t="s">
        <v>111</v>
      </c>
      <c r="F28" s="14" t="s">
        <v>112</v>
      </c>
    </row>
    <row r="29" spans="1:6" ht="15.75" x14ac:dyDescent="0.55000000000000004">
      <c r="A29" s="14" t="s">
        <v>69</v>
      </c>
      <c r="B29" s="14" t="s">
        <v>53</v>
      </c>
      <c r="C29" s="55">
        <v>0.26</v>
      </c>
      <c r="D29" s="14" t="s">
        <v>194</v>
      </c>
      <c r="E29" s="14" t="s">
        <v>113</v>
      </c>
      <c r="F29" s="14" t="s">
        <v>82</v>
      </c>
    </row>
    <row r="30" spans="1:6" ht="15.75" x14ac:dyDescent="0.55000000000000004">
      <c r="A30" s="14" t="s">
        <v>70</v>
      </c>
      <c r="B30" s="14" t="s">
        <v>53</v>
      </c>
      <c r="C30" s="55">
        <v>0.31</v>
      </c>
      <c r="D30" s="14" t="s">
        <v>194</v>
      </c>
      <c r="E30" s="14" t="s">
        <v>114</v>
      </c>
      <c r="F30" s="14" t="s">
        <v>82</v>
      </c>
    </row>
    <row r="31" spans="1:6" ht="15.75" x14ac:dyDescent="0.55000000000000004">
      <c r="A31" s="14" t="s">
        <v>71</v>
      </c>
      <c r="B31" s="14" t="s">
        <v>53</v>
      </c>
      <c r="C31" s="55">
        <v>0.33</v>
      </c>
      <c r="D31" s="14" t="s">
        <v>194</v>
      </c>
      <c r="E31" s="14" t="s">
        <v>115</v>
      </c>
      <c r="F31" s="14" t="s">
        <v>82</v>
      </c>
    </row>
    <row r="32" spans="1:6" ht="15.75" x14ac:dyDescent="0.55000000000000004">
      <c r="A32" s="14" t="s">
        <v>72</v>
      </c>
      <c r="B32" s="14" t="s">
        <v>53</v>
      </c>
      <c r="C32" s="55">
        <v>0.05</v>
      </c>
      <c r="D32" s="14" t="s">
        <v>194</v>
      </c>
      <c r="E32" s="14" t="s">
        <v>116</v>
      </c>
      <c r="F32" s="14" t="s">
        <v>82</v>
      </c>
    </row>
    <row r="33" spans="1:6" ht="15.75" x14ac:dyDescent="0.55000000000000004">
      <c r="A33" s="14" t="s">
        <v>73</v>
      </c>
      <c r="B33" s="14" t="s">
        <v>53</v>
      </c>
      <c r="C33" s="55">
        <v>0.13</v>
      </c>
      <c r="D33" s="14" t="s">
        <v>194</v>
      </c>
      <c r="F33" s="14" t="s">
        <v>82</v>
      </c>
    </row>
    <row r="34" spans="1:6" ht="15.75" x14ac:dyDescent="0.55000000000000004">
      <c r="A34" s="14" t="s">
        <v>74</v>
      </c>
      <c r="B34" s="14" t="s">
        <v>53</v>
      </c>
      <c r="C34" s="55">
        <v>4.0000000000000001E-3</v>
      </c>
      <c r="D34" s="14" t="s">
        <v>194</v>
      </c>
      <c r="E34" s="14" t="s">
        <v>117</v>
      </c>
      <c r="F34" s="14" t="s">
        <v>82</v>
      </c>
    </row>
    <row r="35" spans="1:6" x14ac:dyDescent="0.45">
      <c r="C35" s="55"/>
    </row>
    <row r="36" spans="1:6" x14ac:dyDescent="0.45">
      <c r="C36" s="55"/>
    </row>
    <row r="37" spans="1:6" x14ac:dyDescent="0.45">
      <c r="A37" s="53" t="s">
        <v>118</v>
      </c>
      <c r="B37" s="53"/>
      <c r="C37" s="55"/>
    </row>
    <row r="38" spans="1:6" x14ac:dyDescent="0.45">
      <c r="A38" s="54" t="s">
        <v>37</v>
      </c>
      <c r="C38" s="55"/>
    </row>
    <row r="39" spans="1:6" ht="15.75" x14ac:dyDescent="0.55000000000000004">
      <c r="A39" s="14" t="s">
        <v>119</v>
      </c>
      <c r="C39" s="55">
        <v>8.8999999999999996E-2</v>
      </c>
      <c r="D39" s="14" t="s">
        <v>196</v>
      </c>
      <c r="E39" s="14" t="s">
        <v>120</v>
      </c>
      <c r="F39" s="14" t="s">
        <v>121</v>
      </c>
    </row>
    <row r="40" spans="1:6" ht="15.75" x14ac:dyDescent="0.55000000000000004">
      <c r="A40" s="14" t="s">
        <v>122</v>
      </c>
      <c r="C40" s="55">
        <v>0.28199999999999997</v>
      </c>
      <c r="D40" s="14" t="s">
        <v>196</v>
      </c>
      <c r="E40" s="14" t="s">
        <v>123</v>
      </c>
      <c r="F40" s="14" t="s">
        <v>121</v>
      </c>
    </row>
    <row r="41" spans="1:6" ht="15.75" x14ac:dyDescent="0.55000000000000004">
      <c r="A41" s="14" t="s">
        <v>124</v>
      </c>
      <c r="C41" s="55">
        <v>0.28899999999999998</v>
      </c>
      <c r="D41" s="14" t="s">
        <v>196</v>
      </c>
      <c r="E41" s="14" t="s">
        <v>125</v>
      </c>
      <c r="F41" s="14" t="s">
        <v>121</v>
      </c>
    </row>
    <row r="42" spans="1:6" ht="15.75" x14ac:dyDescent="0.55000000000000004">
      <c r="A42" s="14" t="s">
        <v>126</v>
      </c>
      <c r="C42" s="55">
        <v>1.5E-3</v>
      </c>
      <c r="D42" s="14" t="s">
        <v>196</v>
      </c>
      <c r="E42" s="14" t="s">
        <v>127</v>
      </c>
      <c r="F42" s="14" t="s">
        <v>128</v>
      </c>
    </row>
    <row r="43" spans="1:6" ht="15.75" x14ac:dyDescent="0.55000000000000004">
      <c r="A43" s="14" t="s">
        <v>45</v>
      </c>
      <c r="C43" s="55">
        <v>4.8000000000000001E-2</v>
      </c>
      <c r="D43" s="14" t="s">
        <v>196</v>
      </c>
      <c r="E43" s="14" t="s">
        <v>120</v>
      </c>
      <c r="F43" s="14" t="s">
        <v>121</v>
      </c>
    </row>
    <row r="44" spans="1:6" x14ac:dyDescent="0.45">
      <c r="A44" s="54" t="s">
        <v>37</v>
      </c>
      <c r="C44" s="55"/>
    </row>
    <row r="45" spans="1:6" ht="15.75" x14ac:dyDescent="0.55000000000000004">
      <c r="A45" s="14" t="s">
        <v>129</v>
      </c>
      <c r="C45" s="55">
        <v>3.7999999999999999E-2</v>
      </c>
      <c r="D45" s="14" t="s">
        <v>197</v>
      </c>
      <c r="E45" s="14" t="s">
        <v>130</v>
      </c>
      <c r="F45" s="14" t="s">
        <v>121</v>
      </c>
    </row>
    <row r="46" spans="1:6" ht="15.75" x14ac:dyDescent="0.55000000000000004">
      <c r="A46" s="14" t="s">
        <v>51</v>
      </c>
      <c r="C46" s="55">
        <v>2.8000000000000001E-2</v>
      </c>
      <c r="D46" s="14" t="s">
        <v>197</v>
      </c>
      <c r="E46" s="14" t="s">
        <v>131</v>
      </c>
      <c r="F46" s="14" t="s">
        <v>121</v>
      </c>
    </row>
    <row r="47" spans="1:6" ht="15.75" x14ac:dyDescent="0.55000000000000004">
      <c r="A47" s="14" t="s">
        <v>132</v>
      </c>
      <c r="C47" s="55">
        <v>5.7000000000000002E-3</v>
      </c>
      <c r="D47" s="14" t="s">
        <v>197</v>
      </c>
      <c r="E47" s="14" t="s">
        <v>133</v>
      </c>
      <c r="F47" s="14" t="s">
        <v>134</v>
      </c>
    </row>
    <row r="48" spans="1:6" ht="15.75" x14ac:dyDescent="0.55000000000000004">
      <c r="A48" s="14" t="s">
        <v>135</v>
      </c>
      <c r="C48" s="55">
        <v>1.4159999999999999</v>
      </c>
      <c r="D48" s="14" t="s">
        <v>197</v>
      </c>
      <c r="E48" s="14" t="s">
        <v>136</v>
      </c>
      <c r="F48" s="14" t="s">
        <v>121</v>
      </c>
    </row>
    <row r="49" spans="1:6" x14ac:dyDescent="0.45">
      <c r="C49" s="55"/>
    </row>
    <row r="50" spans="1:6" x14ac:dyDescent="0.45">
      <c r="C50" s="55"/>
    </row>
    <row r="51" spans="1:6" x14ac:dyDescent="0.45">
      <c r="A51" s="53" t="s">
        <v>137</v>
      </c>
      <c r="B51" s="53"/>
      <c r="C51" s="55"/>
    </row>
    <row r="52" spans="1:6" ht="15.75" x14ac:dyDescent="0.55000000000000004">
      <c r="A52" s="14" t="s">
        <v>138</v>
      </c>
      <c r="C52" s="55">
        <v>9.0999999999999998E-2</v>
      </c>
      <c r="D52" s="14" t="s">
        <v>198</v>
      </c>
      <c r="E52" s="14" t="s">
        <v>139</v>
      </c>
      <c r="F52" s="14" t="s">
        <v>140</v>
      </c>
    </row>
    <row r="53" spans="1:6" ht="15.75" x14ac:dyDescent="0.55000000000000004">
      <c r="A53" s="14" t="s">
        <v>141</v>
      </c>
      <c r="C53" s="55">
        <v>2.331</v>
      </c>
      <c r="D53" s="14" t="s">
        <v>195</v>
      </c>
      <c r="E53" s="14" t="s">
        <v>142</v>
      </c>
      <c r="F53" s="14" t="s">
        <v>143</v>
      </c>
    </row>
    <row r="54" spans="1:6" x14ac:dyDescent="0.45">
      <c r="C54" s="55"/>
    </row>
    <row r="55" spans="1:6" x14ac:dyDescent="0.45">
      <c r="C55" s="55"/>
    </row>
    <row r="56" spans="1:6" x14ac:dyDescent="0.45">
      <c r="A56" s="53" t="s">
        <v>144</v>
      </c>
      <c r="B56" s="53"/>
      <c r="C56" s="55"/>
    </row>
    <row r="57" spans="1:6" x14ac:dyDescent="0.45">
      <c r="A57" s="14" t="s">
        <v>37</v>
      </c>
      <c r="C57" s="55"/>
    </row>
    <row r="58" spans="1:6" ht="15.75" x14ac:dyDescent="0.55000000000000004">
      <c r="A58" s="14" t="s">
        <v>145</v>
      </c>
      <c r="C58" s="55">
        <v>0.41</v>
      </c>
      <c r="D58" s="14" t="s">
        <v>194</v>
      </c>
      <c r="E58" s="14" t="s">
        <v>146</v>
      </c>
      <c r="F58" s="14" t="s">
        <v>147</v>
      </c>
    </row>
    <row r="59" spans="1:6" ht="15.75" x14ac:dyDescent="0.55000000000000004">
      <c r="A59" s="14" t="s">
        <v>148</v>
      </c>
      <c r="C59" s="55">
        <v>0.06</v>
      </c>
      <c r="D59" s="14" t="s">
        <v>194</v>
      </c>
      <c r="E59" s="14" t="s">
        <v>146</v>
      </c>
      <c r="F59" s="14" t="s">
        <v>147</v>
      </c>
    </row>
    <row r="60" spans="1:6" ht="15.75" x14ac:dyDescent="0.55000000000000004">
      <c r="A60" s="14" t="s">
        <v>65</v>
      </c>
      <c r="C60" s="55">
        <v>0.56999999999999995</v>
      </c>
      <c r="D60" s="14" t="s">
        <v>194</v>
      </c>
      <c r="E60" s="14" t="s">
        <v>146</v>
      </c>
      <c r="F60" s="14" t="s">
        <v>147</v>
      </c>
    </row>
    <row r="61" spans="1:6" ht="15.75" x14ac:dyDescent="0.55000000000000004">
      <c r="A61" s="14" t="s">
        <v>58</v>
      </c>
      <c r="C61" s="55">
        <v>7.0000000000000007E-2</v>
      </c>
      <c r="D61" s="14" t="s">
        <v>194</v>
      </c>
      <c r="E61" s="14" t="s">
        <v>146</v>
      </c>
      <c r="F61" s="14" t="s">
        <v>147</v>
      </c>
    </row>
    <row r="62" spans="1:6" ht="15.75" x14ac:dyDescent="0.55000000000000004">
      <c r="A62" s="14" t="s">
        <v>149</v>
      </c>
      <c r="C62" s="55">
        <v>0.13</v>
      </c>
      <c r="D62" s="14" t="s">
        <v>194</v>
      </c>
      <c r="E62" s="14" t="s">
        <v>146</v>
      </c>
      <c r="F62" s="14" t="s">
        <v>147</v>
      </c>
    </row>
    <row r="63" spans="1:6" ht="15.75" x14ac:dyDescent="0.55000000000000004">
      <c r="A63" s="14" t="s">
        <v>150</v>
      </c>
      <c r="C63" s="55">
        <v>7.0000000000000007E-2</v>
      </c>
      <c r="D63" s="14" t="s">
        <v>194</v>
      </c>
      <c r="E63" s="14" t="s">
        <v>151</v>
      </c>
      <c r="F63" s="14" t="s">
        <v>147</v>
      </c>
    </row>
    <row r="64" spans="1:6" ht="15.75" x14ac:dyDescent="0.55000000000000004">
      <c r="A64" s="14" t="s">
        <v>59</v>
      </c>
      <c r="C64" s="55">
        <v>0.33</v>
      </c>
      <c r="D64" s="14" t="s">
        <v>194</v>
      </c>
      <c r="E64" s="14" t="s">
        <v>152</v>
      </c>
      <c r="F64" s="14" t="s">
        <v>153</v>
      </c>
    </row>
    <row r="65" spans="1:6" ht="15.75" x14ac:dyDescent="0.55000000000000004">
      <c r="A65" s="14" t="s">
        <v>154</v>
      </c>
      <c r="C65" s="55">
        <v>0.04</v>
      </c>
      <c r="D65" s="14" t="s">
        <v>194</v>
      </c>
      <c r="E65" s="14" t="s">
        <v>146</v>
      </c>
      <c r="F65" s="14" t="s">
        <v>147</v>
      </c>
    </row>
    <row r="66" spans="1:6" ht="15.75" x14ac:dyDescent="0.55000000000000004">
      <c r="A66" s="14" t="s">
        <v>155</v>
      </c>
      <c r="C66" s="55">
        <v>0.06</v>
      </c>
      <c r="D66" s="14" t="s">
        <v>194</v>
      </c>
      <c r="E66" s="14" t="s">
        <v>146</v>
      </c>
      <c r="F66" s="14" t="s">
        <v>147</v>
      </c>
    </row>
    <row r="67" spans="1:6" ht="15.75" x14ac:dyDescent="0.55000000000000004">
      <c r="A67" s="14" t="s">
        <v>46</v>
      </c>
      <c r="C67" s="55">
        <v>1.41</v>
      </c>
      <c r="D67" s="14" t="s">
        <v>194</v>
      </c>
      <c r="E67" s="14" t="s">
        <v>146</v>
      </c>
      <c r="F67" s="14" t="s">
        <v>147</v>
      </c>
    </row>
    <row r="68" spans="1:6" x14ac:dyDescent="0.45">
      <c r="C68" s="55"/>
    </row>
    <row r="69" spans="1:6" x14ac:dyDescent="0.45">
      <c r="C69" s="55"/>
    </row>
    <row r="70" spans="1:6" x14ac:dyDescent="0.45">
      <c r="A70" s="53" t="s">
        <v>156</v>
      </c>
      <c r="B70" s="53"/>
      <c r="C70" s="55"/>
    </row>
    <row r="71" spans="1:6" x14ac:dyDescent="0.45">
      <c r="A71" s="14" t="s">
        <v>157</v>
      </c>
      <c r="C71" s="55">
        <v>0.499</v>
      </c>
      <c r="D71" s="14" t="s">
        <v>176</v>
      </c>
      <c r="E71" s="14" t="s">
        <v>158</v>
      </c>
      <c r="F71" s="14" t="s">
        <v>82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0FB407-3F91-4475-B926-5BBA2F39BAB3}">
  <dimension ref="A1:B11"/>
  <sheetViews>
    <sheetView tabSelected="1" zoomScale="97" workbookViewId="0">
      <selection activeCell="B10" sqref="B10"/>
    </sheetView>
  </sheetViews>
  <sheetFormatPr defaultRowHeight="14.25" x14ac:dyDescent="0.45"/>
  <cols>
    <col min="1" max="1" width="52.19921875" bestFit="1" customWidth="1"/>
    <col min="2" max="2" width="9.19921875" customWidth="1"/>
  </cols>
  <sheetData>
    <row r="1" spans="1:2" x14ac:dyDescent="0.45">
      <c r="A1" s="3" t="s">
        <v>0</v>
      </c>
    </row>
    <row r="2" spans="1:2" x14ac:dyDescent="0.45">
      <c r="A2" t="s">
        <v>159</v>
      </c>
    </row>
    <row r="6" spans="1:2" x14ac:dyDescent="0.45">
      <c r="A6" s="4" t="s">
        <v>160</v>
      </c>
    </row>
    <row r="7" spans="1:2" x14ac:dyDescent="0.45">
      <c r="A7" t="s">
        <v>161</v>
      </c>
      <c r="B7" s="31">
        <f>SUM('1. Inventaario '!F10:F30)</f>
        <v>0</v>
      </c>
    </row>
    <row r="8" spans="1:2" x14ac:dyDescent="0.45">
      <c r="A8" t="s">
        <v>137</v>
      </c>
      <c r="B8" s="31">
        <f>SUM('1. Inventaario '!M11:M17, '1. Inventaario '!L22:L29, '1. Inventaario '!R11:R17)</f>
        <v>0</v>
      </c>
    </row>
    <row r="9" spans="1:2" x14ac:dyDescent="0.45">
      <c r="A9" t="s">
        <v>162</v>
      </c>
      <c r="B9" s="31">
        <f>SUM('1. Inventaario '!D35:D41, '1. Inventaario '!F44:F51)</f>
        <v>0</v>
      </c>
    </row>
    <row r="10" spans="1:2" x14ac:dyDescent="0.45">
      <c r="A10" t="s">
        <v>156</v>
      </c>
      <c r="B10" s="31">
        <f>SUM('1. Inventaario '!L35:L41, '1. Inventaario '!R36:R41)</f>
        <v>0</v>
      </c>
    </row>
    <row r="11" spans="1:2" x14ac:dyDescent="0.45">
      <c r="A11" s="3" t="s">
        <v>163</v>
      </c>
      <c r="B11" s="32">
        <f>SUM(B7:B10)</f>
        <v>0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9A7A49-BE6C-45DF-988C-307EE3A36F7B}">
  <dimension ref="A1:V75"/>
  <sheetViews>
    <sheetView zoomScale="46" zoomScaleNormal="30" workbookViewId="0">
      <selection activeCell="I42" sqref="I42"/>
    </sheetView>
  </sheetViews>
  <sheetFormatPr defaultRowHeight="14.25" x14ac:dyDescent="0.45"/>
  <cols>
    <col min="2" max="2" width="36.265625" customWidth="1"/>
    <col min="4" max="4" width="18.46484375" customWidth="1"/>
    <col min="5" max="5" width="14" hidden="1" customWidth="1"/>
    <col min="6" max="6" width="15.33203125" customWidth="1"/>
    <col min="7" max="7" width="21.73046875" customWidth="1"/>
    <col min="8" max="8" width="15.19921875" customWidth="1"/>
    <col min="9" max="9" width="43.53125" customWidth="1"/>
    <col min="10" max="10" width="15.73046875" customWidth="1"/>
    <col min="11" max="11" width="14.19921875" hidden="1" customWidth="1"/>
    <col min="12" max="12" width="22.796875" customWidth="1"/>
    <col min="13" max="13" width="21.46484375" customWidth="1"/>
    <col min="14" max="14" width="10.19921875" customWidth="1"/>
    <col min="15" max="15" width="7.9296875" customWidth="1"/>
    <col min="16" max="16" width="35.73046875" customWidth="1"/>
    <col min="17" max="17" width="21.265625" customWidth="1"/>
    <col min="18" max="18" width="23.19921875" customWidth="1"/>
    <col min="19" max="19" width="11.53125" customWidth="1"/>
    <col min="21" max="21" width="19.73046875" customWidth="1"/>
    <col min="22" max="22" width="13.19921875" customWidth="1"/>
  </cols>
  <sheetData>
    <row r="1" spans="1:22" x14ac:dyDescent="0.45">
      <c r="A1" s="3" t="s">
        <v>0</v>
      </c>
    </row>
    <row r="2" spans="1:22" x14ac:dyDescent="0.45">
      <c r="A2" t="s">
        <v>13</v>
      </c>
    </row>
    <row r="3" spans="1:22" x14ac:dyDescent="0.45">
      <c r="A3" t="s">
        <v>200</v>
      </c>
    </row>
    <row r="4" spans="1:22" x14ac:dyDescent="0.45">
      <c r="A4" t="s">
        <v>201</v>
      </c>
    </row>
    <row r="5" spans="1:22" x14ac:dyDescent="0.45">
      <c r="A5" t="s">
        <v>16</v>
      </c>
    </row>
    <row r="6" spans="1:22" ht="14.65" thickBot="1" x14ac:dyDescent="0.5"/>
    <row r="7" spans="1:22" ht="16.149999999999999" thickBot="1" x14ac:dyDescent="0.55000000000000004">
      <c r="B7" s="90" t="s">
        <v>17</v>
      </c>
      <c r="C7" s="91"/>
      <c r="D7" s="91"/>
      <c r="E7" s="91"/>
      <c r="F7" s="91"/>
      <c r="G7" s="92"/>
      <c r="I7" s="57" t="s">
        <v>18</v>
      </c>
      <c r="J7" s="58"/>
      <c r="K7" s="58"/>
      <c r="L7" s="58"/>
      <c r="M7" s="58"/>
      <c r="N7" s="58"/>
      <c r="O7" s="58"/>
      <c r="P7" s="58" t="s">
        <v>18</v>
      </c>
      <c r="Q7" s="58"/>
      <c r="R7" s="58"/>
      <c r="S7" s="59"/>
    </row>
    <row r="9" spans="1:22" ht="29.55" customHeight="1" x14ac:dyDescent="0.45">
      <c r="B9" s="5" t="s">
        <v>19</v>
      </c>
      <c r="C9" s="7" t="s">
        <v>20</v>
      </c>
      <c r="D9" s="7" t="s">
        <v>177</v>
      </c>
      <c r="E9" s="7" t="s">
        <v>164</v>
      </c>
      <c r="F9" s="7" t="s">
        <v>183</v>
      </c>
      <c r="G9" s="7" t="s">
        <v>21</v>
      </c>
      <c r="I9" s="96" t="s">
        <v>22</v>
      </c>
      <c r="J9" s="96"/>
      <c r="K9" s="96"/>
      <c r="L9" s="96"/>
      <c r="M9" s="96"/>
      <c r="N9" s="96"/>
      <c r="P9" s="96" t="s">
        <v>23</v>
      </c>
      <c r="Q9" s="96"/>
      <c r="R9" s="96"/>
      <c r="S9" s="96"/>
    </row>
    <row r="10" spans="1:22" ht="29.55" customHeight="1" x14ac:dyDescent="0.45">
      <c r="B10" s="64" t="s">
        <v>69</v>
      </c>
      <c r="C10" s="16"/>
      <c r="D10" s="65" t="str">
        <f>INDEX('2. Päästöarvot '!$A$8:$C$34,MATCH(B10,'2. Päästöarvot '!$A$8:$A$34,0),2)</f>
        <v>kg</v>
      </c>
      <c r="E10" s="6">
        <f>INDEX('2. Päästöarvot '!$A$8:$C$34,MATCH(B10,'2. Päästöarvot '!$A$8:$A$34,0),3)</f>
        <v>0.26</v>
      </c>
      <c r="F10" s="66">
        <f>C10*E10</f>
        <v>0</v>
      </c>
      <c r="G10" s="21"/>
      <c r="I10" s="28" t="s">
        <v>25</v>
      </c>
      <c r="J10" s="29" t="s">
        <v>26</v>
      </c>
      <c r="K10" s="29"/>
      <c r="L10" s="29" t="s">
        <v>27</v>
      </c>
      <c r="M10" s="29" t="s">
        <v>183</v>
      </c>
      <c r="N10" s="29" t="s">
        <v>21</v>
      </c>
      <c r="P10" s="28" t="s">
        <v>28</v>
      </c>
      <c r="Q10" s="29" t="s">
        <v>178</v>
      </c>
      <c r="R10" s="29" t="s">
        <v>185</v>
      </c>
      <c r="S10" s="29" t="s">
        <v>21</v>
      </c>
    </row>
    <row r="11" spans="1:22" x14ac:dyDescent="0.45">
      <c r="A11" s="2"/>
      <c r="B11" s="64" t="s">
        <v>33</v>
      </c>
      <c r="C11" s="16"/>
      <c r="D11" s="65" t="str">
        <f>INDEX('2. Päästöarvot '!$A$8:$C$34,MATCH(B11,'2. Päästöarvot '!$A$8:$A$34,0),2)</f>
        <v>-</v>
      </c>
      <c r="E11" s="6">
        <f>INDEX('2. Päästöarvot '!$A$8:$C$34,MATCH(B11,'2. Päästöarvot '!$A$8:$A$34,0),3)</f>
        <v>0</v>
      </c>
      <c r="F11" s="66">
        <f t="shared" ref="F11:F29" si="0">C11*E11</f>
        <v>0</v>
      </c>
      <c r="G11" s="21"/>
      <c r="I11" s="21"/>
      <c r="J11" s="17"/>
      <c r="K11" s="17"/>
      <c r="L11" s="17"/>
      <c r="M11" s="71">
        <f>0.001*J11*(L11/60)*'2. Päästöarvot '!$C$52</f>
        <v>0</v>
      </c>
      <c r="N11" s="21"/>
      <c r="P11" s="21"/>
      <c r="Q11" s="17"/>
      <c r="R11" s="66">
        <f>Q11*'2. Päästöarvot '!$C$53</f>
        <v>0</v>
      </c>
      <c r="S11" s="21"/>
    </row>
    <row r="12" spans="1:22" x14ac:dyDescent="0.45">
      <c r="A12" s="2"/>
      <c r="B12" s="64" t="s">
        <v>33</v>
      </c>
      <c r="C12" s="16"/>
      <c r="D12" s="65" t="str">
        <f>INDEX('2. Päästöarvot '!$A$8:$C$34,MATCH(B12,'2. Päästöarvot '!$A$8:$A$34,0),2)</f>
        <v>-</v>
      </c>
      <c r="E12" s="6">
        <f>INDEX('2. Päästöarvot '!$A$8:$C$34,MATCH(B12,'2. Päästöarvot '!$A$8:$A$34,0),3)</f>
        <v>0</v>
      </c>
      <c r="F12" s="66">
        <f t="shared" si="0"/>
        <v>0</v>
      </c>
      <c r="G12" s="21"/>
      <c r="I12" s="22"/>
      <c r="J12" s="17"/>
      <c r="K12" s="17"/>
      <c r="L12" s="17"/>
      <c r="M12" s="71">
        <f>0.001*J12*(L12/60)*'2. Päästöarvot '!$C$52</f>
        <v>0</v>
      </c>
      <c r="N12" s="21"/>
      <c r="P12" s="22"/>
      <c r="Q12" s="17"/>
      <c r="R12" s="66">
        <f>Q12*'2. Päästöarvot '!$C$53</f>
        <v>0</v>
      </c>
      <c r="S12" s="21"/>
    </row>
    <row r="13" spans="1:22" x14ac:dyDescent="0.45">
      <c r="A13" s="2"/>
      <c r="B13" s="64" t="s">
        <v>33</v>
      </c>
      <c r="C13" s="16"/>
      <c r="D13" s="65" t="str">
        <f>INDEX('2. Päästöarvot '!$A$8:$C$34,MATCH(B13,'2. Päästöarvot '!$A$8:$A$34,0),2)</f>
        <v>-</v>
      </c>
      <c r="E13" s="6">
        <f>INDEX('2. Päästöarvot '!$A$8:$C$34,MATCH(B13,'2. Päästöarvot '!$A$8:$A$34,0),3)</f>
        <v>0</v>
      </c>
      <c r="F13" s="66">
        <f t="shared" si="0"/>
        <v>0</v>
      </c>
      <c r="G13" s="21"/>
      <c r="I13" s="22"/>
      <c r="J13" s="17"/>
      <c r="K13" s="17"/>
      <c r="L13" s="17"/>
      <c r="M13" s="71">
        <f>0.001*J13*(L13/60)*'2. Päästöarvot '!$C$52</f>
        <v>0</v>
      </c>
      <c r="N13" s="21"/>
      <c r="P13" s="22"/>
      <c r="Q13" s="17"/>
      <c r="R13" s="66">
        <f>Q13*'2. Päästöarvot '!$C$53</f>
        <v>0</v>
      </c>
      <c r="S13" s="21"/>
    </row>
    <row r="14" spans="1:22" x14ac:dyDescent="0.45">
      <c r="A14" s="2"/>
      <c r="B14" s="64" t="s">
        <v>33</v>
      </c>
      <c r="C14" s="16"/>
      <c r="D14" s="65" t="str">
        <f>INDEX('2. Päästöarvot '!$A$8:$C$34,MATCH(B14,'2. Päästöarvot '!$A$8:$A$34,0),2)</f>
        <v>-</v>
      </c>
      <c r="E14" s="6">
        <f>INDEX('2. Päästöarvot '!$A$8:$C$34,MATCH(B14,'2. Päästöarvot '!$A$8:$A$34,0),3)</f>
        <v>0</v>
      </c>
      <c r="F14" s="66">
        <f t="shared" si="0"/>
        <v>0</v>
      </c>
      <c r="G14" s="21"/>
      <c r="I14" s="22"/>
      <c r="J14" s="17"/>
      <c r="K14" s="17"/>
      <c r="L14" s="17"/>
      <c r="M14" s="71">
        <f>0.001*J14*(L14/60)*'2. Päästöarvot '!$C$52</f>
        <v>0</v>
      </c>
      <c r="N14" s="21"/>
      <c r="P14" s="22"/>
      <c r="Q14" s="17"/>
      <c r="R14" s="66">
        <f>Q14*'2. Päästöarvot '!$C$53</f>
        <v>0</v>
      </c>
      <c r="S14" s="21"/>
    </row>
    <row r="15" spans="1:22" x14ac:dyDescent="0.45">
      <c r="A15" s="2"/>
      <c r="B15" s="64" t="s">
        <v>33</v>
      </c>
      <c r="C15" s="16"/>
      <c r="D15" s="65" t="str">
        <f>INDEX('2. Päästöarvot '!$A$8:$C$34,MATCH(B15,'2. Päästöarvot '!$A$8:$A$34,0),2)</f>
        <v>-</v>
      </c>
      <c r="E15" s="6">
        <f>INDEX('2. Päästöarvot '!$A$8:$C$34,MATCH(B15,'2. Päästöarvot '!$A$8:$A$34,0),3)</f>
        <v>0</v>
      </c>
      <c r="F15" s="66">
        <f t="shared" si="0"/>
        <v>0</v>
      </c>
      <c r="G15" s="21"/>
      <c r="I15" s="22"/>
      <c r="J15" s="17"/>
      <c r="K15" s="17"/>
      <c r="L15" s="17"/>
      <c r="M15" s="71">
        <f>0.001*J15*(L15/60)*'2. Päästöarvot '!$C$52</f>
        <v>0</v>
      </c>
      <c r="N15" s="21"/>
      <c r="P15" s="22"/>
      <c r="Q15" s="17"/>
      <c r="R15" s="66">
        <f>Q15*'2. Päästöarvot '!$C$53</f>
        <v>0</v>
      </c>
      <c r="S15" s="21"/>
      <c r="V15" s="60"/>
    </row>
    <row r="16" spans="1:22" x14ac:dyDescent="0.45">
      <c r="A16" s="2"/>
      <c r="B16" s="64" t="s">
        <v>33</v>
      </c>
      <c r="C16" s="16"/>
      <c r="D16" s="65" t="str">
        <f>INDEX('2. Päästöarvot '!$A$8:$C$34,MATCH(B16,'2. Päästöarvot '!$A$8:$A$34,0),2)</f>
        <v>-</v>
      </c>
      <c r="E16" s="6">
        <f>INDEX('2. Päästöarvot '!$A$8:$C$34,MATCH(B16,'2. Päästöarvot '!$A$8:$A$34,0),3)</f>
        <v>0</v>
      </c>
      <c r="F16" s="66">
        <f t="shared" si="0"/>
        <v>0</v>
      </c>
      <c r="G16" s="21"/>
      <c r="I16" s="22"/>
      <c r="J16" s="17"/>
      <c r="K16" s="17"/>
      <c r="L16" s="17"/>
      <c r="M16" s="71">
        <f>0.001*J16*(L16/60)*'2. Päästöarvot '!$C$52</f>
        <v>0</v>
      </c>
      <c r="N16" s="21"/>
      <c r="P16" s="22"/>
      <c r="Q16" s="17"/>
      <c r="R16" s="66">
        <f>Q16*'2. Päästöarvot '!$C$53</f>
        <v>0</v>
      </c>
      <c r="S16" s="21"/>
    </row>
    <row r="17" spans="1:19" x14ac:dyDescent="0.45">
      <c r="A17" s="2"/>
      <c r="B17" s="64" t="s">
        <v>33</v>
      </c>
      <c r="C17" s="16"/>
      <c r="D17" s="65" t="str">
        <f>INDEX('2. Päästöarvot '!$A$8:$C$34,MATCH(B17,'2. Päästöarvot '!$A$8:$A$34,0),2)</f>
        <v>-</v>
      </c>
      <c r="E17" s="6">
        <f>INDEX('2. Päästöarvot '!$A$8:$C$34,MATCH(B17,'2. Päästöarvot '!$A$8:$A$34,0),3)</f>
        <v>0</v>
      </c>
      <c r="F17" s="66">
        <f t="shared" si="0"/>
        <v>0</v>
      </c>
      <c r="G17" s="21"/>
      <c r="I17" s="22"/>
      <c r="J17" s="17"/>
      <c r="K17" s="17"/>
      <c r="L17" s="17"/>
      <c r="M17" s="71">
        <f>0.001*J17*(L17/60)*'2. Päästöarvot '!$C$52</f>
        <v>0</v>
      </c>
      <c r="N17" s="21"/>
      <c r="P17" s="22"/>
      <c r="Q17" s="17"/>
      <c r="R17" s="66">
        <f>Q17*'2. Päästöarvot '!$C$53</f>
        <v>0</v>
      </c>
      <c r="S17" s="21"/>
    </row>
    <row r="18" spans="1:19" ht="14" customHeight="1" x14ac:dyDescent="0.45">
      <c r="A18" s="2"/>
      <c r="B18" s="64" t="s">
        <v>33</v>
      </c>
      <c r="C18" s="16"/>
      <c r="D18" s="65" t="str">
        <f>INDEX('2. Päästöarvot '!$A$8:$C$34,MATCH(B18,'2. Päästöarvot '!$A$8:$A$34,0),2)</f>
        <v>-</v>
      </c>
      <c r="E18" s="6">
        <f>INDEX('2. Päästöarvot '!$A$8:$C$34,MATCH(B18,'2. Päästöarvot '!$A$8:$A$34,0),3)</f>
        <v>0</v>
      </c>
      <c r="F18" s="66">
        <f t="shared" si="0"/>
        <v>0</v>
      </c>
      <c r="G18" s="21"/>
      <c r="O18" s="3"/>
    </row>
    <row r="19" spans="1:19" ht="14.55" customHeight="1" x14ac:dyDescent="0.45">
      <c r="A19" s="2"/>
      <c r="B19" s="64" t="s">
        <v>33</v>
      </c>
      <c r="C19" s="16"/>
      <c r="D19" s="65" t="str">
        <f>INDEX('2. Päästöarvot '!$A$8:$C$34,MATCH(B19,'2. Päästöarvot '!$A$8:$A$34,0),2)</f>
        <v>-</v>
      </c>
      <c r="E19" s="6">
        <f>INDEX('2. Päästöarvot '!$A$8:$C$34,MATCH(B19,'2. Päästöarvot '!$A$8:$A$34,0),3)</f>
        <v>0</v>
      </c>
      <c r="F19" s="66">
        <f t="shared" si="0"/>
        <v>0</v>
      </c>
      <c r="G19" s="21"/>
    </row>
    <row r="20" spans="1:19" ht="25.05" customHeight="1" x14ac:dyDescent="0.45">
      <c r="A20" s="2"/>
      <c r="B20" s="64" t="s">
        <v>33</v>
      </c>
      <c r="C20" s="16"/>
      <c r="D20" s="65" t="str">
        <f>INDEX('2. Päästöarvot '!$A$8:$C$34,MATCH(B20,'2. Päästöarvot '!$A$8:$A$34,0),2)</f>
        <v>-</v>
      </c>
      <c r="E20" s="6">
        <f>INDEX('2. Päästöarvot '!$A$8:$C$34,MATCH(B20,'2. Päästöarvot '!$A$8:$A$34,0),3)</f>
        <v>0</v>
      </c>
      <c r="F20" s="66">
        <f t="shared" si="0"/>
        <v>0</v>
      </c>
      <c r="G20" s="21"/>
      <c r="I20" s="87" t="s">
        <v>182</v>
      </c>
      <c r="J20" s="88"/>
      <c r="K20" s="88"/>
      <c r="L20" s="88"/>
      <c r="M20" s="89"/>
      <c r="P20" s="11" t="s">
        <v>181</v>
      </c>
      <c r="Q20" s="26" t="s">
        <v>179</v>
      </c>
      <c r="R20" s="26" t="s">
        <v>180</v>
      </c>
    </row>
    <row r="21" spans="1:19" ht="32.549999999999997" customHeight="1" x14ac:dyDescent="0.45">
      <c r="A21" s="2"/>
      <c r="B21" s="64" t="s">
        <v>33</v>
      </c>
      <c r="C21" s="16"/>
      <c r="D21" s="65" t="str">
        <f>INDEX('2. Päästöarvot '!$A$8:$C$34,MATCH(B21,'2. Päästöarvot '!$A$8:$A$34,0),2)</f>
        <v>-</v>
      </c>
      <c r="E21" s="6">
        <f>INDEX('2. Päästöarvot '!$A$8:$C$34,MATCH(B21,'2. Päästöarvot '!$A$8:$A$34,0),3)</f>
        <v>0</v>
      </c>
      <c r="F21" s="66">
        <f t="shared" si="0"/>
        <v>0</v>
      </c>
      <c r="G21" s="21"/>
      <c r="I21" s="52" t="s">
        <v>173</v>
      </c>
      <c r="J21" s="7" t="s">
        <v>27</v>
      </c>
      <c r="K21" s="7" t="s">
        <v>34</v>
      </c>
      <c r="L21" s="7" t="s">
        <v>185</v>
      </c>
      <c r="M21" s="7" t="s">
        <v>21</v>
      </c>
      <c r="O21" s="13"/>
      <c r="P21" s="5" t="s">
        <v>168</v>
      </c>
      <c r="Q21" s="5"/>
      <c r="R21" s="5"/>
    </row>
    <row r="22" spans="1:19" x14ac:dyDescent="0.45">
      <c r="A22" s="2"/>
      <c r="B22" s="64" t="s">
        <v>33</v>
      </c>
      <c r="C22" s="16"/>
      <c r="D22" s="65" t="str">
        <f>INDEX('2. Päästöarvot '!$A$8:$C$34,MATCH(B22,'2. Päästöarvot '!$A$8:$A$34,0),2)</f>
        <v>-</v>
      </c>
      <c r="E22" s="6">
        <f>INDEX('2. Päästöarvot '!$A$8:$C$34,MATCH(B22,'2. Päästöarvot '!$A$8:$A$34,0),3)</f>
        <v>0</v>
      </c>
      <c r="F22" s="66">
        <f t="shared" si="0"/>
        <v>0</v>
      </c>
      <c r="G22" s="21"/>
      <c r="I22" s="30" t="s">
        <v>36</v>
      </c>
      <c r="J22" s="17"/>
      <c r="K22" s="17">
        <f t="shared" ref="K22:K28" si="1">INDEX($P$21:$R$25,MATCH(I22,$P$21:$P$25,0),3)</f>
        <v>25</v>
      </c>
      <c r="L22" s="71">
        <f>0.001*K22*(J22/60)*'2. Päästöarvot '!C52</f>
        <v>0</v>
      </c>
      <c r="M22" s="21"/>
      <c r="P22" s="6" t="s">
        <v>36</v>
      </c>
      <c r="Q22" s="6" t="s">
        <v>169</v>
      </c>
      <c r="R22" s="6">
        <v>25</v>
      </c>
    </row>
    <row r="23" spans="1:19" x14ac:dyDescent="0.45">
      <c r="A23" s="2"/>
      <c r="B23" s="64" t="s">
        <v>33</v>
      </c>
      <c r="C23" s="16"/>
      <c r="D23" s="65" t="str">
        <f>INDEX('2. Päästöarvot '!$A$8:$C$34,MATCH(B23,'2. Päästöarvot '!$A$8:$A$34,0),2)</f>
        <v>-</v>
      </c>
      <c r="E23" s="6">
        <f>INDEX('2. Päästöarvot '!$A$8:$C$34,MATCH(B23,'2. Päästöarvot '!$A$8:$A$34,0),3)</f>
        <v>0</v>
      </c>
      <c r="F23" s="66">
        <f t="shared" si="0"/>
        <v>0</v>
      </c>
      <c r="G23" s="21"/>
      <c r="I23" s="30" t="s">
        <v>38</v>
      </c>
      <c r="J23" s="17"/>
      <c r="K23" s="17">
        <f t="shared" si="1"/>
        <v>125</v>
      </c>
      <c r="L23" s="71">
        <f>0.001*K23*(J23/60)*'2. Päästöarvot '!C53</f>
        <v>0</v>
      </c>
      <c r="M23" s="21"/>
      <c r="P23" s="6" t="s">
        <v>38</v>
      </c>
      <c r="Q23" s="6" t="s">
        <v>170</v>
      </c>
      <c r="R23" s="6">
        <v>125</v>
      </c>
    </row>
    <row r="24" spans="1:19" x14ac:dyDescent="0.45">
      <c r="A24" s="2"/>
      <c r="B24" s="64" t="s">
        <v>33</v>
      </c>
      <c r="C24" s="16"/>
      <c r="D24" s="65" t="str">
        <f>INDEX('2. Päästöarvot '!$A$8:$C$34,MATCH(B24,'2. Päästöarvot '!$A$8:$A$34,0),2)</f>
        <v>-</v>
      </c>
      <c r="E24" s="6">
        <f>INDEX('2. Päästöarvot '!$A$8:$C$34,MATCH(B24,'2. Päästöarvot '!$A$8:$A$34,0),3)</f>
        <v>0</v>
      </c>
      <c r="F24" s="66">
        <f t="shared" si="0"/>
        <v>0</v>
      </c>
      <c r="G24" s="21"/>
      <c r="I24" s="30" t="s">
        <v>35</v>
      </c>
      <c r="J24" s="17"/>
      <c r="K24" s="17">
        <f t="shared" si="1"/>
        <v>600</v>
      </c>
      <c r="L24" s="71">
        <f>0.001*K24*(J24/60)*'2. Päästöarvot '!C54</f>
        <v>0</v>
      </c>
      <c r="M24" s="21"/>
      <c r="P24" s="6" t="s">
        <v>35</v>
      </c>
      <c r="Q24" s="6" t="s">
        <v>171</v>
      </c>
      <c r="R24" s="6">
        <v>600</v>
      </c>
    </row>
    <row r="25" spans="1:19" ht="14.25" customHeight="1" x14ac:dyDescent="0.45">
      <c r="A25" s="2"/>
      <c r="B25" s="64" t="s">
        <v>33</v>
      </c>
      <c r="C25" s="16"/>
      <c r="D25" s="65" t="str">
        <f>INDEX('2. Päästöarvot '!$A$8:$C$34,MATCH(B25,'2. Päästöarvot '!$A$8:$A$34,0),2)</f>
        <v>-</v>
      </c>
      <c r="E25" s="6">
        <f>INDEX('2. Päästöarvot '!$A$8:$C$34,MATCH(B25,'2. Päästöarvot '!$A$8:$A$34,0),3)</f>
        <v>0</v>
      </c>
      <c r="F25" s="66">
        <f t="shared" si="0"/>
        <v>0</v>
      </c>
      <c r="G25" s="21"/>
      <c r="I25" s="30" t="s">
        <v>39</v>
      </c>
      <c r="J25" s="17"/>
      <c r="K25" s="17">
        <f t="shared" si="1"/>
        <v>5500</v>
      </c>
      <c r="L25" s="71">
        <f>0.001*K25*(J24/60)*'2. Päästöarvot '!C55</f>
        <v>0</v>
      </c>
      <c r="M25" s="21"/>
      <c r="P25" s="27" t="s">
        <v>39</v>
      </c>
      <c r="Q25" s="6" t="s">
        <v>172</v>
      </c>
      <c r="R25" s="6">
        <v>5500</v>
      </c>
    </row>
    <row r="26" spans="1:19" x14ac:dyDescent="0.45">
      <c r="A26" s="2"/>
      <c r="B26" s="64" t="s">
        <v>33</v>
      </c>
      <c r="C26" s="16"/>
      <c r="D26" s="65" t="str">
        <f>INDEX('2. Päästöarvot '!$A$8:$C$34,MATCH(B26,'2. Päästöarvot '!$A$8:$A$34,0),2)</f>
        <v>-</v>
      </c>
      <c r="E26" s="6">
        <f>INDEX('2. Päästöarvot '!$A$8:$C$34,MATCH(B26,'2. Päästöarvot '!$A$8:$A$34,0),3)</f>
        <v>0</v>
      </c>
      <c r="F26" s="66">
        <f t="shared" si="0"/>
        <v>0</v>
      </c>
      <c r="G26" s="21"/>
      <c r="I26" s="70" t="s">
        <v>168</v>
      </c>
      <c r="J26" s="17"/>
      <c r="K26" s="17">
        <f t="shared" si="1"/>
        <v>0</v>
      </c>
      <c r="L26" s="71">
        <f>0.001*K26*(J26/60)*'2. Päästöarvot '!C56</f>
        <v>0</v>
      </c>
      <c r="M26" s="21"/>
      <c r="O26" s="15" t="s">
        <v>37</v>
      </c>
    </row>
    <row r="27" spans="1:19" x14ac:dyDescent="0.45">
      <c r="A27" s="2"/>
      <c r="B27" s="64" t="s">
        <v>33</v>
      </c>
      <c r="C27" s="16"/>
      <c r="D27" s="65" t="str">
        <f>INDEX('2. Päästöarvot '!$A$8:$C$34,MATCH(B27,'2. Päästöarvot '!$A$8:$A$34,0),2)</f>
        <v>-</v>
      </c>
      <c r="E27" s="6">
        <f>INDEX('2. Päästöarvot '!$A$8:$C$34,MATCH(B27,'2. Päästöarvot '!$A$8:$A$34,0),3)</f>
        <v>0</v>
      </c>
      <c r="F27" s="66">
        <f t="shared" si="0"/>
        <v>0</v>
      </c>
      <c r="G27" s="21"/>
      <c r="I27" s="70" t="s">
        <v>168</v>
      </c>
      <c r="J27" s="17"/>
      <c r="K27" s="17">
        <f t="shared" si="1"/>
        <v>0</v>
      </c>
      <c r="L27" s="71">
        <f>0.001*K27*(J26/60)*'2. Päästöarvot '!C57</f>
        <v>0</v>
      </c>
      <c r="M27" s="21"/>
    </row>
    <row r="28" spans="1:19" x14ac:dyDescent="0.45">
      <c r="A28" s="2"/>
      <c r="B28" s="64" t="s">
        <v>33</v>
      </c>
      <c r="C28" s="16"/>
      <c r="D28" s="65" t="str">
        <f>INDEX('2. Päästöarvot '!$A$8:$C$34,MATCH(B28,'2. Päästöarvot '!$A$8:$A$34,0),2)</f>
        <v>-</v>
      </c>
      <c r="E28" s="6">
        <f>INDEX('2. Päästöarvot '!$A$8:$C$34,MATCH(B28,'2. Päästöarvot '!$A$8:$A$34,0),3)</f>
        <v>0</v>
      </c>
      <c r="F28" s="66">
        <f t="shared" si="0"/>
        <v>0</v>
      </c>
      <c r="G28" s="21"/>
      <c r="I28" s="70" t="s">
        <v>168</v>
      </c>
      <c r="J28" s="17"/>
      <c r="K28" s="17">
        <f t="shared" si="1"/>
        <v>0</v>
      </c>
      <c r="L28" s="71">
        <f>0.001*K28*(J28/60)*'2. Päästöarvot '!C58</f>
        <v>0</v>
      </c>
      <c r="M28" s="21"/>
    </row>
    <row r="29" spans="1:19" x14ac:dyDescent="0.45">
      <c r="A29" s="2"/>
      <c r="B29" s="64" t="s">
        <v>33</v>
      </c>
      <c r="C29" s="17"/>
      <c r="D29" s="65" t="str">
        <f>INDEX('2. Päästöarvot '!$A$8:$C$34,MATCH(B29,'2. Päästöarvot '!$A$8:$A$34,0),2)</f>
        <v>-</v>
      </c>
      <c r="E29" s="6">
        <f>INDEX('2. Päästöarvot '!$A$8:$C$34,MATCH(B29,'2. Päästöarvot '!$A$8:$A$34,0),3)</f>
        <v>0</v>
      </c>
      <c r="F29" s="66">
        <f t="shared" si="0"/>
        <v>0</v>
      </c>
      <c r="G29" s="21"/>
    </row>
    <row r="30" spans="1:19" ht="14.65" thickBot="1" x14ac:dyDescent="0.5">
      <c r="A30" s="2"/>
    </row>
    <row r="31" spans="1:19" ht="14.65" thickBot="1" x14ac:dyDescent="0.5">
      <c r="A31" s="2"/>
      <c r="B31" s="93" t="s">
        <v>40</v>
      </c>
      <c r="C31" s="94"/>
      <c r="D31" s="94"/>
      <c r="E31" s="94"/>
      <c r="F31" s="94"/>
      <c r="G31" s="95"/>
      <c r="I31" s="61" t="s">
        <v>41</v>
      </c>
      <c r="J31" s="62"/>
      <c r="K31" s="62"/>
      <c r="L31" s="62"/>
      <c r="M31" s="62"/>
      <c r="N31" s="62"/>
      <c r="O31" s="62"/>
      <c r="P31" s="62" t="s">
        <v>41</v>
      </c>
      <c r="Q31" s="62"/>
      <c r="R31" s="62"/>
      <c r="S31" s="63"/>
    </row>
    <row r="32" spans="1:19" x14ac:dyDescent="0.45">
      <c r="Q32" s="36"/>
    </row>
    <row r="33" spans="1:19" ht="45" customHeight="1" x14ac:dyDescent="0.45">
      <c r="A33" s="2"/>
      <c r="B33" s="10" t="s">
        <v>187</v>
      </c>
      <c r="C33" s="7" t="s">
        <v>42</v>
      </c>
      <c r="D33" s="7" t="s">
        <v>183</v>
      </c>
      <c r="E33" s="7" t="s">
        <v>166</v>
      </c>
      <c r="F33" s="87" t="s">
        <v>21</v>
      </c>
      <c r="G33" s="89"/>
      <c r="H33" s="1"/>
      <c r="I33" s="10" t="s">
        <v>43</v>
      </c>
      <c r="J33" s="7" t="s">
        <v>186</v>
      </c>
      <c r="K33" s="7" t="s">
        <v>167</v>
      </c>
      <c r="L33" s="7" t="s">
        <v>184</v>
      </c>
      <c r="M33" s="7" t="s">
        <v>21</v>
      </c>
      <c r="O33" s="13"/>
      <c r="P33" s="87" t="s">
        <v>44</v>
      </c>
      <c r="Q33" s="88"/>
      <c r="R33" s="88"/>
      <c r="S33" s="89"/>
    </row>
    <row r="34" spans="1:19" ht="28.5" x14ac:dyDescent="0.45">
      <c r="A34" s="2"/>
      <c r="B34" s="67" t="s">
        <v>37</v>
      </c>
      <c r="C34" s="16"/>
      <c r="D34" s="68">
        <f>C34*E34</f>
        <v>0</v>
      </c>
      <c r="E34" s="8">
        <f>INDEX('2. Päästöarvot '!$A$38:$C$43,MATCH(B34,'2. Päästöarvot '!$A$38:$A$43,0),3)</f>
        <v>0</v>
      </c>
      <c r="F34" s="79"/>
      <c r="G34" s="80"/>
      <c r="I34" s="23" t="s">
        <v>145</v>
      </c>
      <c r="J34" s="17"/>
      <c r="K34" s="6">
        <f>INDEX('2. Päästöarvot '!$A$57:$C$67,MATCH(I34,'2. Päästöarvot '!$A$57:$A$67,0),3)</f>
        <v>0.41</v>
      </c>
      <c r="L34" s="66">
        <f t="shared" ref="L34:L40" si="2">J34*K34</f>
        <v>0</v>
      </c>
      <c r="M34" s="21"/>
      <c r="P34" s="5" t="s">
        <v>47</v>
      </c>
      <c r="Q34" s="7" t="s">
        <v>48</v>
      </c>
      <c r="R34" s="7" t="s">
        <v>175</v>
      </c>
      <c r="S34" s="7" t="s">
        <v>21</v>
      </c>
    </row>
    <row r="35" spans="1:19" x14ac:dyDescent="0.45">
      <c r="A35" s="2"/>
      <c r="B35" s="67" t="s">
        <v>37</v>
      </c>
      <c r="C35" s="16"/>
      <c r="D35" s="68">
        <f t="shared" ref="D35:D40" si="3">C35*E35</f>
        <v>0</v>
      </c>
      <c r="E35" s="8">
        <f>INDEX('2. Päästöarvot '!$A$38:$C$43,MATCH(B35,'2. Päästöarvot '!$A$38:$A$43,0),3)</f>
        <v>0</v>
      </c>
      <c r="F35" s="79"/>
      <c r="G35" s="80"/>
      <c r="I35" s="23" t="s">
        <v>148</v>
      </c>
      <c r="J35" s="17"/>
      <c r="K35" s="6">
        <f>INDEX('2. Päästöarvot '!$A$57:$C$67,MATCH(I35,'2. Päästöarvot '!$A$57:$A$67,0),3)</f>
        <v>0.06</v>
      </c>
      <c r="L35" s="66">
        <f t="shared" si="2"/>
        <v>0</v>
      </c>
      <c r="M35" s="21"/>
      <c r="P35" s="17"/>
      <c r="Q35" s="17"/>
      <c r="R35" s="71">
        <f>Q35*'2. Päästöarvot '!$C$71*0.001</f>
        <v>0</v>
      </c>
      <c r="S35" s="21"/>
    </row>
    <row r="36" spans="1:19" x14ac:dyDescent="0.45">
      <c r="B36" s="67" t="s">
        <v>37</v>
      </c>
      <c r="C36" s="16"/>
      <c r="D36" s="68">
        <f t="shared" si="3"/>
        <v>0</v>
      </c>
      <c r="E36" s="8">
        <f>INDEX('2. Päästöarvot '!$A$38:$C$43,MATCH(B36,'2. Päästöarvot '!$A$38:$A$43,0),3)</f>
        <v>0</v>
      </c>
      <c r="F36" s="79"/>
      <c r="G36" s="80"/>
      <c r="I36" s="23" t="s">
        <v>65</v>
      </c>
      <c r="J36" s="17"/>
      <c r="K36" s="6">
        <f>INDEX('2. Päästöarvot '!$A$57:$C$67,MATCH(I36,'2. Päästöarvot '!$A$57:$A$67,0),3)</f>
        <v>0.56999999999999995</v>
      </c>
      <c r="L36" s="66">
        <f t="shared" si="2"/>
        <v>0</v>
      </c>
      <c r="M36" s="21"/>
      <c r="P36" s="17"/>
      <c r="Q36" s="17"/>
      <c r="R36" s="71">
        <f>Q36*'2. Päästöarvot '!$C$71</f>
        <v>0</v>
      </c>
      <c r="S36" s="21"/>
    </row>
    <row r="37" spans="1:19" x14ac:dyDescent="0.45">
      <c r="B37" s="67" t="s">
        <v>37</v>
      </c>
      <c r="C37" s="16"/>
      <c r="D37" s="68">
        <f t="shared" si="3"/>
        <v>0</v>
      </c>
      <c r="E37" s="8">
        <f>INDEX('2. Päästöarvot '!$A$38:$C$43,MATCH(B37,'2. Päästöarvot '!$A$38:$A$43,0),3)</f>
        <v>0</v>
      </c>
      <c r="F37" s="79"/>
      <c r="G37" s="80"/>
      <c r="I37" s="23" t="s">
        <v>58</v>
      </c>
      <c r="J37" s="17"/>
      <c r="K37" s="6">
        <f>INDEX('2. Päästöarvot '!$A$57:$C$67,MATCH(I37,'2. Päästöarvot '!$A$57:$A$67,0),3)</f>
        <v>7.0000000000000007E-2</v>
      </c>
      <c r="L37" s="66">
        <f t="shared" si="2"/>
        <v>0</v>
      </c>
      <c r="M37" s="21"/>
      <c r="P37" s="17"/>
      <c r="Q37" s="17"/>
      <c r="R37" s="71">
        <f>Q37*'2. Päästöarvot '!$C$71</f>
        <v>0</v>
      </c>
      <c r="S37" s="21"/>
    </row>
    <row r="38" spans="1:19" x14ac:dyDescent="0.45">
      <c r="B38" s="67" t="s">
        <v>37</v>
      </c>
      <c r="C38" s="16"/>
      <c r="D38" s="68">
        <f t="shared" si="3"/>
        <v>0</v>
      </c>
      <c r="E38" s="8">
        <f>INDEX('2. Päästöarvot '!$A$38:$C$43,MATCH(B38,'2. Päästöarvot '!$A$38:$A$43,0),3)</f>
        <v>0</v>
      </c>
      <c r="F38" s="79"/>
      <c r="G38" s="80"/>
      <c r="I38" s="23" t="s">
        <v>149</v>
      </c>
      <c r="J38" s="17"/>
      <c r="K38" s="6">
        <f>INDEX('2. Päästöarvot '!$A$57:$C$67,MATCH(I38,'2. Päästöarvot '!$A$57:$A$67,0),3)</f>
        <v>0.13</v>
      </c>
      <c r="L38" s="66">
        <f t="shared" si="2"/>
        <v>0</v>
      </c>
      <c r="M38" s="21"/>
      <c r="P38" s="17"/>
      <c r="Q38" s="17"/>
      <c r="R38" s="71">
        <f>Q38*'2. Päästöarvot '!$C$71</f>
        <v>0</v>
      </c>
      <c r="S38" s="21"/>
    </row>
    <row r="39" spans="1:19" x14ac:dyDescent="0.45">
      <c r="B39" s="67" t="s">
        <v>37</v>
      </c>
      <c r="C39" s="16"/>
      <c r="D39" s="68">
        <f t="shared" si="3"/>
        <v>0</v>
      </c>
      <c r="E39" s="8">
        <f>INDEX('2. Päästöarvot '!$A$38:$C$43,MATCH(B39,'2. Päästöarvot '!$A$38:$A$43,0),3)</f>
        <v>0</v>
      </c>
      <c r="F39" s="79"/>
      <c r="G39" s="80"/>
      <c r="I39" s="23" t="s">
        <v>150</v>
      </c>
      <c r="J39" s="17"/>
      <c r="K39" s="6">
        <f>INDEX('2. Päästöarvot '!$A$57:$C$67,MATCH(I39,'2. Päästöarvot '!$A$57:$A$67,0),3)</f>
        <v>7.0000000000000007E-2</v>
      </c>
      <c r="L39" s="66">
        <f t="shared" si="2"/>
        <v>0</v>
      </c>
      <c r="M39" s="21"/>
      <c r="P39" s="17"/>
      <c r="Q39" s="17"/>
      <c r="R39" s="71">
        <f>Q39*'2. Päästöarvot '!$C$71</f>
        <v>0</v>
      </c>
      <c r="S39" s="21"/>
    </row>
    <row r="40" spans="1:19" x14ac:dyDescent="0.45">
      <c r="B40" s="67" t="s">
        <v>37</v>
      </c>
      <c r="C40" s="16"/>
      <c r="D40" s="68">
        <f t="shared" si="3"/>
        <v>0</v>
      </c>
      <c r="E40" s="8">
        <f>INDEX('2. Päästöarvot '!$A$38:$C$43,MATCH(B40,'2. Päästöarvot '!$A$38:$A$43,0),3)</f>
        <v>0</v>
      </c>
      <c r="F40" s="79"/>
      <c r="G40" s="80"/>
      <c r="I40" s="23" t="s">
        <v>59</v>
      </c>
      <c r="J40" s="17"/>
      <c r="K40" s="6">
        <f>INDEX('2. Päästöarvot '!$A$57:$C$67,MATCH(I40,'2. Päästöarvot '!$A$57:$A$67,0),3)</f>
        <v>0.33</v>
      </c>
      <c r="L40" s="66">
        <f t="shared" si="2"/>
        <v>0</v>
      </c>
      <c r="M40" s="21"/>
      <c r="P40" s="17"/>
      <c r="Q40" s="17"/>
      <c r="R40" s="71">
        <f>Q40*'2. Päästöarvot '!$C$71</f>
        <v>0</v>
      </c>
      <c r="S40" s="21"/>
    </row>
    <row r="41" spans="1:19" x14ac:dyDescent="0.45">
      <c r="B41" s="3"/>
      <c r="C41" s="9"/>
      <c r="D41" s="9"/>
    </row>
    <row r="42" spans="1:19" ht="45" customHeight="1" x14ac:dyDescent="0.45">
      <c r="B42" s="10" t="s">
        <v>188</v>
      </c>
      <c r="C42" s="7" t="s">
        <v>49</v>
      </c>
      <c r="D42" s="7" t="s">
        <v>50</v>
      </c>
      <c r="E42" s="7" t="s">
        <v>165</v>
      </c>
      <c r="F42" s="7" t="s">
        <v>185</v>
      </c>
      <c r="G42" s="7" t="s">
        <v>21</v>
      </c>
      <c r="J42" s="25"/>
      <c r="K42" s="25"/>
    </row>
    <row r="43" spans="1:19" ht="32.549999999999997" customHeight="1" x14ac:dyDescent="0.45">
      <c r="B43" s="69" t="s">
        <v>37</v>
      </c>
      <c r="C43" s="16"/>
      <c r="D43" s="16"/>
      <c r="E43" s="8">
        <f>INDEX('2. Päästöarvot '!$A$44:$C$48,MATCH(B43,'2. Päästöarvot '!$A$44:$A$48,0),3)</f>
        <v>0</v>
      </c>
      <c r="F43" s="72">
        <f>C43*0.001*D43*E43</f>
        <v>0</v>
      </c>
      <c r="G43" s="21"/>
    </row>
    <row r="44" spans="1:19" x14ac:dyDescent="0.45">
      <c r="B44" s="69" t="s">
        <v>37</v>
      </c>
      <c r="C44" s="16"/>
      <c r="D44" s="16"/>
      <c r="E44" s="8">
        <f>INDEX('2. Päästöarvot '!$A$44:$C$48,MATCH(B44,'2. Päästöarvot '!$A$44:$A$48,0),3)</f>
        <v>0</v>
      </c>
      <c r="F44" s="72">
        <f t="shared" ref="F44:F50" si="4">C44*0.001*D44*0.001*E44</f>
        <v>0</v>
      </c>
      <c r="G44" s="21"/>
    </row>
    <row r="45" spans="1:19" x14ac:dyDescent="0.45">
      <c r="B45" s="69" t="s">
        <v>37</v>
      </c>
      <c r="C45" s="16"/>
      <c r="D45" s="16"/>
      <c r="E45" s="8">
        <f>INDEX('2. Päästöarvot '!$A$44:$C$48,MATCH(B45,'2. Päästöarvot '!$A$44:$A$48,0),3)</f>
        <v>0</v>
      </c>
      <c r="F45" s="72">
        <f t="shared" si="4"/>
        <v>0</v>
      </c>
      <c r="G45" s="21"/>
    </row>
    <row r="46" spans="1:19" x14ac:dyDescent="0.45">
      <c r="B46" s="69" t="s">
        <v>37</v>
      </c>
      <c r="C46" s="16"/>
      <c r="D46" s="16"/>
      <c r="E46" s="8">
        <f>INDEX('2. Päästöarvot '!$A$44:$C$48,MATCH(B46,'2. Päästöarvot '!$A$44:$A$48,0),3)</f>
        <v>0</v>
      </c>
      <c r="F46" s="72">
        <f t="shared" si="4"/>
        <v>0</v>
      </c>
      <c r="G46" s="21"/>
    </row>
    <row r="47" spans="1:19" x14ac:dyDescent="0.45">
      <c r="B47" s="69" t="s">
        <v>37</v>
      </c>
      <c r="C47" s="16"/>
      <c r="D47" s="16"/>
      <c r="E47" s="8">
        <f>INDEX('2. Päästöarvot '!$A$44:$C$48,MATCH(B47,'2. Päästöarvot '!$A$44:$A$48,0),3)</f>
        <v>0</v>
      </c>
      <c r="F47" s="72">
        <f t="shared" si="4"/>
        <v>0</v>
      </c>
      <c r="G47" s="21"/>
    </row>
    <row r="48" spans="1:19" x14ac:dyDescent="0.45">
      <c r="B48" s="69" t="s">
        <v>37</v>
      </c>
      <c r="C48" s="16"/>
      <c r="D48" s="16"/>
      <c r="E48" s="8">
        <f>INDEX('2. Päästöarvot '!$A$44:$C$48,MATCH(B48,'2. Päästöarvot '!$A$44:$A$48,0),3)</f>
        <v>0</v>
      </c>
      <c r="F48" s="72">
        <f t="shared" si="4"/>
        <v>0</v>
      </c>
      <c r="G48" s="21"/>
    </row>
    <row r="49" spans="2:7" x14ac:dyDescent="0.45">
      <c r="B49" s="69" t="s">
        <v>37</v>
      </c>
      <c r="C49" s="16"/>
      <c r="D49" s="16"/>
      <c r="E49" s="8">
        <f>INDEX('2. Päästöarvot '!$A$44:$C$48,MATCH(B49,'2. Päästöarvot '!$A$44:$A$48,0),3)</f>
        <v>0</v>
      </c>
      <c r="F49" s="72">
        <f t="shared" si="4"/>
        <v>0</v>
      </c>
      <c r="G49" s="21"/>
    </row>
    <row r="50" spans="2:7" x14ac:dyDescent="0.45">
      <c r="B50" s="69" t="s">
        <v>37</v>
      </c>
      <c r="C50" s="16"/>
      <c r="D50" s="16"/>
      <c r="E50" s="8">
        <f>INDEX('2. Päästöarvot '!$A$44:$C$48,MATCH(B50,'2. Päästöarvot '!$A$44:$A$48,0),3)</f>
        <v>0</v>
      </c>
      <c r="F50" s="72">
        <f t="shared" si="4"/>
        <v>0</v>
      </c>
      <c r="G50" s="21"/>
    </row>
    <row r="66" spans="8:13" x14ac:dyDescent="0.45">
      <c r="M66" s="14"/>
    </row>
    <row r="67" spans="8:13" x14ac:dyDescent="0.45">
      <c r="M67" s="14"/>
    </row>
    <row r="68" spans="8:13" x14ac:dyDescent="0.45">
      <c r="M68" s="14"/>
    </row>
    <row r="73" spans="8:13" x14ac:dyDescent="0.45">
      <c r="H73" s="15"/>
      <c r="I73" s="15"/>
      <c r="J73" s="15"/>
      <c r="K73" s="15"/>
      <c r="L73" s="15"/>
    </row>
    <row r="74" spans="8:13" x14ac:dyDescent="0.45">
      <c r="H74" s="15"/>
      <c r="I74" s="15"/>
      <c r="J74" s="15"/>
      <c r="K74" s="15"/>
      <c r="L74" s="15"/>
    </row>
    <row r="75" spans="8:13" x14ac:dyDescent="0.45">
      <c r="I75" s="14"/>
      <c r="J75" s="14"/>
      <c r="K75" s="14"/>
    </row>
  </sheetData>
  <mergeCells count="14">
    <mergeCell ref="B7:G7"/>
    <mergeCell ref="I9:N9"/>
    <mergeCell ref="P9:S9"/>
    <mergeCell ref="I20:M20"/>
    <mergeCell ref="B31:G31"/>
    <mergeCell ref="F38:G38"/>
    <mergeCell ref="F39:G39"/>
    <mergeCell ref="F40:G40"/>
    <mergeCell ref="F33:G33"/>
    <mergeCell ref="P33:S33"/>
    <mergeCell ref="F34:G34"/>
    <mergeCell ref="F35:G35"/>
    <mergeCell ref="F36:G36"/>
    <mergeCell ref="F37:G37"/>
  </mergeCells>
  <dataValidations count="2">
    <dataValidation type="list" allowBlank="1" showInputMessage="1" showErrorMessage="1" sqref="I22:I28" xr:uid="{60696068-EAAF-4B7E-A975-770A0990ED1C}">
      <formula1>$P$21:$P$25</formula1>
    </dataValidation>
    <dataValidation type="list" allowBlank="1" showInputMessage="1" showErrorMessage="1" sqref="O28" xr:uid="{088C43E8-964F-4059-AAF1-AB1D65562A5E}">
      <formula1>$O$22:$O$26</formula1>
    </dataValidation>
  </dataValidations>
  <pageMargins left="0.7" right="0.7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311CA48D-98C4-4731-AB70-984B81F15208}">
          <x14:formula1>
            <xm:f>'2. Päästöarvot '!$A$57:$A$67</xm:f>
          </x14:formula1>
          <xm:sqref>I34:I40</xm:sqref>
        </x14:dataValidation>
        <x14:dataValidation type="list" allowBlank="1" showInputMessage="1" showErrorMessage="1" xr:uid="{5EFA4BAA-2DEE-47DD-96AD-E83AB3346D8A}">
          <x14:formula1>
            <xm:f>'2. Päästöarvot '!$A$44:$A$48</xm:f>
          </x14:formula1>
          <xm:sqref>B43:B50</xm:sqref>
        </x14:dataValidation>
        <x14:dataValidation type="list" allowBlank="1" showInputMessage="1" showErrorMessage="1" xr:uid="{AE68553E-D377-4AAD-895C-BD141352A757}">
          <x14:formula1>
            <xm:f>'2. Päästöarvot '!$A$38:$A$43</xm:f>
          </x14:formula1>
          <xm:sqref>B34:B40</xm:sqref>
        </x14:dataValidation>
        <x14:dataValidation type="list" allowBlank="1" showInputMessage="1" showErrorMessage="1" xr:uid="{AEAFB5A2-F184-4FCB-B0D4-A351D2F9CCB7}">
          <x14:formula1>
            <xm:f>'2. Päästöarvot '!$A$8:$A$34</xm:f>
          </x14:formula1>
          <xm:sqref>B10:B29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9d38182-2ba3-434b-9466-3aece3d3aa2e" xsi:nil="true"/>
    <lcf76f155ced4ddcb4097134ff3c332f xmlns="b39cde27-08fe-4d84-9165-5a365e317006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C6B500664A39E44F84FDE803F3C96942" ma:contentTypeVersion="17" ma:contentTypeDescription="Luo uusi asiakirja." ma:contentTypeScope="" ma:versionID="a291db7241f089f8a82a706ae7198358">
  <xsd:schema xmlns:xsd="http://www.w3.org/2001/XMLSchema" xmlns:xs="http://www.w3.org/2001/XMLSchema" xmlns:p="http://schemas.microsoft.com/office/2006/metadata/properties" xmlns:ns2="b39cde27-08fe-4d84-9165-5a365e317006" xmlns:ns3="07db8283-618f-4b2f-bdb6-9ed9dc6d6a20" xmlns:ns4="29d38182-2ba3-434b-9466-3aece3d3aa2e" targetNamespace="http://schemas.microsoft.com/office/2006/metadata/properties" ma:root="true" ma:fieldsID="f88e5d3d0cfcff7dc699f6d348ef46da" ns2:_="" ns3:_="" ns4:_="">
    <xsd:import namespace="b39cde27-08fe-4d84-9165-5a365e317006"/>
    <xsd:import namespace="07db8283-618f-4b2f-bdb6-9ed9dc6d6a20"/>
    <xsd:import namespace="29d38182-2ba3-434b-9466-3aece3d3aa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lcf76f155ced4ddcb4097134ff3c332f" minOccurs="0"/>
                <xsd:element ref="ns4:TaxCatchAll" minOccurs="0"/>
                <xsd:element ref="ns2:MediaServiceLocation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9cde27-08fe-4d84-9165-5a365e31700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Kuvien tunnisteet" ma:readOnly="false" ma:fieldId="{5cf76f15-5ced-4ddc-b409-7134ff3c332f}" ma:taxonomyMulti="true" ma:sspId="b22d91eb-fd3c-4dd4-8d0c-bb647468a1a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db8283-618f-4b2f-bdb6-9ed9dc6d6a2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d38182-2ba3-434b-9466-3aece3d3aa2e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32773ead-5b9f-4768-8ec7-74ea75c8209b}" ma:internalName="TaxCatchAll" ma:showField="CatchAllData" ma:web="07db8283-618f-4b2f-bdb6-9ed9dc6d6a2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217B4B4-172F-4037-A2FB-E77BFFBB47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17885DD-9BB7-40C0-AF6D-9C669FE239B4}">
  <ds:schemaRefs>
    <ds:schemaRef ds:uri="http://schemas.microsoft.com/office/2006/documentManagement/types"/>
    <ds:schemaRef ds:uri="http://purl.org/dc/terms/"/>
    <ds:schemaRef ds:uri="29d38182-2ba3-434b-9466-3aece3d3aa2e"/>
    <ds:schemaRef ds:uri="http://schemas.microsoft.com/office/infopath/2007/PartnerControls"/>
    <ds:schemaRef ds:uri="http://purl.org/dc/elements/1.1/"/>
    <ds:schemaRef ds:uri="07db8283-618f-4b2f-bdb6-9ed9dc6d6a20"/>
    <ds:schemaRef ds:uri="http://schemas.microsoft.com/office/2006/metadata/properties"/>
    <ds:schemaRef ds:uri="http://schemas.openxmlformats.org/package/2006/metadata/core-properties"/>
    <ds:schemaRef ds:uri="b39cde27-08fe-4d84-9165-5a365e317006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022D766-5449-46D8-8658-5B4DBBE187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39cde27-08fe-4d84-9165-5a365e317006"/>
    <ds:schemaRef ds:uri="07db8283-618f-4b2f-bdb6-9ed9dc6d6a20"/>
    <ds:schemaRef ds:uri="29d38182-2ba3-434b-9466-3aece3d3aa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6</vt:i4>
      </vt:variant>
    </vt:vector>
  </HeadingPairs>
  <TitlesOfParts>
    <vt:vector size="6" baseType="lpstr">
      <vt:lpstr>Etusivu </vt:lpstr>
      <vt:lpstr>1. Inventaario </vt:lpstr>
      <vt:lpstr>Muut tiedot </vt:lpstr>
      <vt:lpstr>2. Päästöarvot </vt:lpstr>
      <vt:lpstr>3. Tulokset </vt:lpstr>
      <vt:lpstr>tulostus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Mäkiö Inka</cp:lastModifiedBy>
  <cp:revision/>
  <cp:lastPrinted>2023-09-14T13:15:39Z</cp:lastPrinted>
  <dcterms:created xsi:type="dcterms:W3CDTF">2023-05-02T07:53:53Z</dcterms:created>
  <dcterms:modified xsi:type="dcterms:W3CDTF">2023-09-15T09:18:59Z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0x010100C6B500664A39E44F84FDE803F3C96942</vt:lpwstr>
  </property>
  <property fmtid="{D5CDD505-2E9C-101B-9397-08002B2CF9AE}" pid="3" name="MediaServiceImageTags">
    <vt:lpwstr/>
  </property>
</Properties>
</file>